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22-REBALANS " sheetId="991" r:id="rId1"/>
    <sheet name=" PLAN PRIHODA 2022-REBALANS " sheetId="990" r:id="rId2"/>
    <sheet name="PLAN RASHODA_2022-REBALANS " sheetId="3" r:id="rId3"/>
    <sheet name="POSEBNI DIO_2022-REBALANS " sheetId="4" r:id="rId4"/>
  </sheets>
  <definedNames>
    <definedName name="_xlnm._FilterDatabase" localSheetId="2" hidden="1">'PLAN RASHODA_2022-REBALANS '!#REF!</definedName>
    <definedName name="_xlnm._FilterDatabase" localSheetId="3" hidden="1">'POSEBNI DIO_2022-REBALANS '!$B$1:$B$1533</definedName>
    <definedName name="_xlnm.Print_Area" localSheetId="1">' PLAN PRIHODA 2022-REBALANS '!$A$1:$I$67</definedName>
    <definedName name="_xlnm.Print_Area" localSheetId="2">'PLAN RASHODA_2022-REBALANS '!$A$1:$H$267</definedName>
    <definedName name="_xlnm.Print_Area" localSheetId="3">'POSEBNI DIO_2022-REBALANS '!$A$1:$K$1481</definedName>
    <definedName name="Z_26DD1F01_CF8A_43D9_9DB0_797700BC8490_.wvu.Cols" localSheetId="2" hidden="1">'PLAN RASHODA_2022-REBALANS '!#REF!,'PLAN RASHODA_2022-REBALANS '!#REF!</definedName>
    <definedName name="Z_26DD1F01_CF8A_43D9_9DB0_797700BC8490_.wvu.Cols" localSheetId="3" hidden="1">'POSEBNI DIO_2022-REBALANS '!#REF!</definedName>
    <definedName name="Z_26DD1F01_CF8A_43D9_9DB0_797700BC8490_.wvu.FilterData" localSheetId="3" hidden="1">'POSEBNI DIO_2022-REBALANS '!$C$1:$C$1509</definedName>
    <definedName name="Z_26DD1F01_CF8A_43D9_9DB0_797700BC8490_.wvu.PrintArea" localSheetId="2" hidden="1">'PLAN RASHODA_2022-REBALANS '!$A$1:$H$269</definedName>
    <definedName name="Z_26DD1F01_CF8A_43D9_9DB0_797700BC8490_.wvu.PrintArea" localSheetId="3" hidden="1">'POSEBNI DIO_2022-REBALANS '!$A$1:$K$1499</definedName>
    <definedName name="Z_CFC6D6B8_215D_4280_8C77_EE993EC512F9_.wvu.Cols" localSheetId="2" hidden="1">'PLAN RASHODA_2022-REBALANS '!#REF!,'PLAN RASHODA_2022-REBALANS '!#REF!</definedName>
    <definedName name="Z_CFC6D6B8_215D_4280_8C77_EE993EC512F9_.wvu.Cols" localSheetId="3" hidden="1">'POSEBNI DIO_2022-REBALANS '!#REF!</definedName>
    <definedName name="Z_CFC6D6B8_215D_4280_8C77_EE993EC512F9_.wvu.FilterData" localSheetId="3" hidden="1">'POSEBNI DIO_2022-REBALANS '!$C$1:$C$1509</definedName>
    <definedName name="Z_CFC6D6B8_215D_4280_8C77_EE993EC512F9_.wvu.PrintArea" localSheetId="2" hidden="1">'PLAN RASHODA_2022-REBALANS '!$A$1:$H$269</definedName>
    <definedName name="Z_CFC6D6B8_215D_4280_8C77_EE993EC512F9_.wvu.PrintArea" localSheetId="3" hidden="1">'POSEBNI DIO_2022-REBALANS '!$A$1:$K$1481</definedName>
    <definedName name="Z_CFC6D6B8_215D_4280_8C77_EE993EC512F9_.wvu.Rows" localSheetId="3" hidden="1">'POSEBNI DIO_2022-REBALANS '!$13:$15,'POSEBNI DIO_2022-REBALANS '!$26:$29,'POSEBNI DIO_2022-REBALANS '!$45:$53,'POSEBNI DIO_2022-REBALANS '!$59:$64,'POSEBNI DIO_2022-REBALANS '!$71:$78,'POSEBNI DIO_2022-REBALANS '!$84:$102,'POSEBNI DIO_2022-REBALANS '!$107:$108,'POSEBNI DIO_2022-REBALANS '!$111:$118,'POSEBNI DIO_2022-REBALANS '!$120:$123,'POSEBNI DIO_2022-REBALANS '!$125:$125,'POSEBNI DIO_2022-REBALANS '!$127:$144,'POSEBNI DIO_2022-REBALANS '!$148:$214,'POSEBNI DIO_2022-REBALANS '!$422:$423,'POSEBNI DIO_2022-REBALANS '!$454:$457,'POSEBNI DIO_2022-REBALANS '!$483:$483,'POSEBNI DIO_2022-REBALANS '!$487:$487,'POSEBNI DIO_2022-REBALANS '!$495:$496,'POSEBNI DIO_2022-REBALANS '!$500:$504,'POSEBNI DIO_2022-REBALANS '!$535:$536,'POSEBNI DIO_2022-REBALANS '!$574:$576,'POSEBNI DIO_2022-REBALANS '!$582:$589,'POSEBNI DIO_2022-REBALANS '!$596:$597,'POSEBNI DIO_2022-REBALANS '!$603:$611,'POSEBNI DIO_2022-REBALANS '!$615:$622,'POSEBNI DIO_2022-REBALANS '!$625:$631,'POSEBNI DIO_2022-REBALANS '!$648:$649,'POSEBNI DIO_2022-REBALANS '!$657:$661,'POSEBNI DIO_2022-REBALANS '!$666:$669,'POSEBNI DIO_2022-REBALANS '!$672:$686,'POSEBNI DIO_2022-REBALANS '!$695:$697,'POSEBNI DIO_2022-REBALANS '!$701:$712,'POSEBNI DIO_2022-REBALANS '!$717:$721,'POSEBNI DIO_2022-REBALANS '!$727:$730,'POSEBNI DIO_2022-REBALANS '!$736:$743,'POSEBNI DIO_2022-REBALANS '!$780:$785,'POSEBNI DIO_2022-REBALANS '!$803:$806,'POSEBNI DIO_2022-REBALANS '!$811:$814,'POSEBNI DIO_2022-REBALANS '!$817:$828,'POSEBNI DIO_2022-REBALANS '!$966:$970,'POSEBNI DIO_2022-REBALANS '!$976:$1016,'POSEBNI DIO_2022-REBALANS '!$1031:$1042,'POSEBNI DIO_2022-REBALANS '!$1047:$1051,'POSEBNI DIO_2022-REBALANS '!$1057:$1067,'POSEBNI DIO_2022-REBALANS '!$1071:$1073,'POSEBNI DIO_2022-REBALANS '!$1079:$1080,'POSEBNI DIO_2022-REBALANS '!$1096:$1097,'POSEBNI DIO_2022-REBALANS '!$1102:$1107,'POSEBNI DIO_2022-REBALANS '!$1119:$1123,'POSEBNI DIO_2022-REBALANS '!$1127:$1131,'POSEBNI DIO_2022-REBALANS '!$1136:$1139,'POSEBNI DIO_2022-REBALANS '!$1143:$1146,'POSEBNI DIO_2022-REBALANS '!$1148:$1167,'POSEBNI DIO_2022-REBALANS '!$1179:$1180,'POSEBNI DIO_2022-REBALANS '!$1195:$1200,'POSEBNI DIO_2022-REBALANS '!$1204:$1206,'POSEBNI DIO_2022-REBALANS '!$1212:$1213,'POSEBNI DIO_2022-REBALANS '!$1235:$1240,'POSEBNI DIO_2022-REBALANS '!$1246:$1248,'POSEBNI DIO_2022-REBALANS '!$1252:$1253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1" i="4" l="1"/>
  <c r="K433" i="4"/>
  <c r="K752" i="4"/>
  <c r="J752" i="4" s="1"/>
  <c r="H251" i="3" l="1"/>
  <c r="K534" i="4"/>
  <c r="K764" i="4"/>
  <c r="J549" i="4" l="1"/>
  <c r="K548" i="4"/>
  <c r="I548" i="4"/>
  <c r="I547" i="4" s="1"/>
  <c r="I546" i="4" s="1"/>
  <c r="I545" i="4" s="1"/>
  <c r="F265" i="3"/>
  <c r="F264" i="3" s="1"/>
  <c r="H265" i="3"/>
  <c r="H264" i="3" s="1"/>
  <c r="H263" i="3" s="1"/>
  <c r="H262" i="3" s="1"/>
  <c r="G266" i="3"/>
  <c r="G265" i="3" s="1"/>
  <c r="G264" i="3" s="1"/>
  <c r="G263" i="3" s="1"/>
  <c r="G262" i="3" s="1"/>
  <c r="J548" i="4" l="1"/>
  <c r="K547" i="4"/>
  <c r="F263" i="3"/>
  <c r="J1471" i="4"/>
  <c r="G55" i="990"/>
  <c r="G44" i="990"/>
  <c r="G15" i="990"/>
  <c r="J547" i="4" l="1"/>
  <c r="K546" i="4"/>
  <c r="F262" i="3"/>
  <c r="K1469" i="4"/>
  <c r="K1468" i="4" s="1"/>
  <c r="K1467" i="4" s="1"/>
  <c r="K1466" i="4" s="1"/>
  <c r="I1469" i="4"/>
  <c r="I1468" i="4" s="1"/>
  <c r="I1467" i="4" s="1"/>
  <c r="I1466" i="4" s="1"/>
  <c r="J1470" i="4"/>
  <c r="J1469" i="4" s="1"/>
  <c r="J1468" i="4" s="1"/>
  <c r="J1467" i="4" s="1"/>
  <c r="J1466" i="4" s="1"/>
  <c r="J1465" i="4"/>
  <c r="J1464" i="4" s="1"/>
  <c r="J1463" i="4" s="1"/>
  <c r="J1462" i="4" s="1"/>
  <c r="K1464" i="4"/>
  <c r="I1464" i="4"/>
  <c r="I1463" i="4" s="1"/>
  <c r="J1461" i="4"/>
  <c r="J1460" i="4" s="1"/>
  <c r="J1459" i="4" s="1"/>
  <c r="J1458" i="4" s="1"/>
  <c r="K1460" i="4"/>
  <c r="K1459" i="4" s="1"/>
  <c r="I1460" i="4"/>
  <c r="I1459" i="4" s="1"/>
  <c r="I1458" i="4" s="1"/>
  <c r="K545" i="4" l="1"/>
  <c r="J546" i="4"/>
  <c r="J1457" i="4"/>
  <c r="J1456" i="4" s="1"/>
  <c r="K1463" i="4"/>
  <c r="K1458" i="4"/>
  <c r="I1462" i="4"/>
  <c r="I1457" i="4" s="1"/>
  <c r="I1456" i="4" s="1"/>
  <c r="J545" i="4" l="1"/>
  <c r="K1462" i="4"/>
  <c r="H51" i="990"/>
  <c r="H24" i="990"/>
  <c r="K1457" i="4" l="1"/>
  <c r="K1456" i="4" l="1"/>
  <c r="I44" i="990"/>
  <c r="K83" i="4"/>
  <c r="J357" i="4" l="1"/>
  <c r="I49" i="990" l="1"/>
  <c r="I48" i="990" s="1"/>
  <c r="H18" i="3"/>
  <c r="K498" i="4"/>
  <c r="H8" i="3"/>
  <c r="I322" i="4"/>
  <c r="I302" i="4"/>
  <c r="J329" i="4"/>
  <c r="J304" i="4"/>
  <c r="J295" i="4"/>
  <c r="K323" i="4" l="1"/>
  <c r="K322" i="4" l="1"/>
  <c r="K368" i="4"/>
  <c r="K81" i="4"/>
  <c r="K370" i="4" l="1"/>
  <c r="K378" i="4"/>
  <c r="I15" i="990"/>
  <c r="H15" i="990" s="1"/>
  <c r="H16" i="990" l="1"/>
  <c r="D20" i="991" l="1"/>
  <c r="K319" i="4" l="1"/>
  <c r="K248" i="4" l="1"/>
  <c r="K244" i="4"/>
  <c r="K428" i="4" l="1"/>
  <c r="K303" i="4"/>
  <c r="K376" i="4"/>
  <c r="K294" i="4"/>
  <c r="K293" i="4" l="1"/>
  <c r="K302" i="4"/>
  <c r="K447" i="4"/>
  <c r="K426" i="4"/>
  <c r="K408" i="4" l="1"/>
  <c r="K384" i="4"/>
  <c r="K522" i="4" l="1"/>
  <c r="K439" i="4"/>
  <c r="K416" i="4"/>
  <c r="K413" i="4"/>
  <c r="K411" i="4"/>
  <c r="K403" i="4"/>
  <c r="K393" i="4"/>
  <c r="K374" i="4"/>
  <c r="K373" i="4"/>
  <c r="K355" i="4"/>
  <c r="K340" i="4"/>
  <c r="K354" i="4" l="1"/>
  <c r="G86" i="3"/>
  <c r="H125" i="3"/>
  <c r="H73" i="3"/>
  <c r="H52" i="3"/>
  <c r="I55" i="990" l="1"/>
  <c r="H55" i="990" s="1"/>
  <c r="H90" i="3" l="1"/>
  <c r="H256" i="3"/>
  <c r="H255" i="3" s="1"/>
  <c r="F256" i="3"/>
  <c r="F255" i="3" s="1"/>
  <c r="J540" i="4"/>
  <c r="I14" i="990" l="1"/>
  <c r="K268" i="4" l="1"/>
  <c r="K267" i="4" s="1"/>
  <c r="J248" i="4"/>
  <c r="K266" i="4" l="1"/>
  <c r="H202" i="3"/>
  <c r="H201" i="3" s="1"/>
  <c r="F202" i="3"/>
  <c r="F201" i="3" s="1"/>
  <c r="G203" i="3"/>
  <c r="G202" i="3" s="1"/>
  <c r="G201" i="3" s="1"/>
  <c r="K484" i="4"/>
  <c r="K483" i="4" s="1"/>
  <c r="I484" i="4"/>
  <c r="I483" i="4" s="1"/>
  <c r="J485" i="4"/>
  <c r="J484" i="4" s="1"/>
  <c r="J483" i="4" s="1"/>
  <c r="J236" i="4" l="1"/>
  <c r="J235" i="4" s="1"/>
  <c r="J234" i="4" s="1"/>
  <c r="J233" i="4" s="1"/>
  <c r="K235" i="4"/>
  <c r="I235" i="4"/>
  <c r="I234" i="4" s="1"/>
  <c r="I233" i="4" s="1"/>
  <c r="K60" i="4"/>
  <c r="K59" i="4" s="1"/>
  <c r="I60" i="4"/>
  <c r="I59" i="4" s="1"/>
  <c r="J62" i="4"/>
  <c r="K33" i="4"/>
  <c r="K114" i="4"/>
  <c r="J61" i="4" l="1"/>
  <c r="J60" i="4" s="1"/>
  <c r="J59" i="4" s="1"/>
  <c r="K234" i="4"/>
  <c r="K233" i="4" s="1"/>
  <c r="K1088" i="4"/>
  <c r="I1109" i="4"/>
  <c r="I774" i="4"/>
  <c r="K122" i="4"/>
  <c r="K75" i="4"/>
  <c r="I30" i="990"/>
  <c r="K10" i="4" l="1"/>
  <c r="J294" i="4" l="1"/>
  <c r="J368" i="4" l="1"/>
  <c r="J232" i="4" l="1"/>
  <c r="K120" i="4" l="1"/>
  <c r="K113" i="4"/>
  <c r="I114" i="4"/>
  <c r="I113" i="4" s="1"/>
  <c r="J115" i="4"/>
  <c r="J114" i="4" s="1"/>
  <c r="J113" i="4" s="1"/>
  <c r="K90" i="4"/>
  <c r="I90" i="4"/>
  <c r="J91" i="4"/>
  <c r="J90" i="4" s="1"/>
  <c r="H76" i="3"/>
  <c r="K226" i="4" l="1"/>
  <c r="H37" i="3" l="1"/>
  <c r="K383" i="4"/>
  <c r="H248" i="3"/>
  <c r="K229" i="4"/>
  <c r="I229" i="4"/>
  <c r="J230" i="4"/>
  <c r="K231" i="4"/>
  <c r="I231" i="4"/>
  <c r="J231" i="4"/>
  <c r="K221" i="4"/>
  <c r="I221" i="4"/>
  <c r="I220" i="4" s="1"/>
  <c r="I219" i="4" s="1"/>
  <c r="I218" i="4" s="1"/>
  <c r="J222" i="4"/>
  <c r="I228" i="4" l="1"/>
  <c r="J221" i="4"/>
  <c r="K220" i="4"/>
  <c r="J229" i="4"/>
  <c r="K228" i="4"/>
  <c r="K308" i="4"/>
  <c r="K219" i="4" l="1"/>
  <c r="J220" i="4"/>
  <c r="J228" i="4"/>
  <c r="I226" i="4"/>
  <c r="I225" i="4" s="1"/>
  <c r="J227" i="4"/>
  <c r="J226" i="4" s="1"/>
  <c r="J225" i="4" s="1"/>
  <c r="J224" i="4" l="1"/>
  <c r="J223" i="4" s="1"/>
  <c r="I224" i="4"/>
  <c r="J219" i="4"/>
  <c r="K218" i="4"/>
  <c r="K225" i="4"/>
  <c r="K224" i="4" s="1"/>
  <c r="K223" i="4" s="1"/>
  <c r="K101" i="4"/>
  <c r="K100" i="4" s="1"/>
  <c r="I101" i="4"/>
  <c r="I100" i="4" s="1"/>
  <c r="J102" i="4"/>
  <c r="J101" i="4" s="1"/>
  <c r="J100" i="4" s="1"/>
  <c r="K17" i="4"/>
  <c r="J18" i="4"/>
  <c r="I17" i="4"/>
  <c r="J19" i="4"/>
  <c r="J305" i="4"/>
  <c r="H17" i="3"/>
  <c r="F18" i="3"/>
  <c r="G20" i="3"/>
  <c r="I293" i="4"/>
  <c r="J297" i="4"/>
  <c r="F8" i="3"/>
  <c r="G13" i="3"/>
  <c r="I223" i="4" l="1"/>
  <c r="I217" i="4" s="1"/>
  <c r="J218" i="4"/>
  <c r="J17" i="4"/>
  <c r="K774" i="4"/>
  <c r="K773" i="4" s="1"/>
  <c r="I773" i="4"/>
  <c r="J775" i="4"/>
  <c r="J774" i="4" s="1"/>
  <c r="J773" i="4" s="1"/>
  <c r="K801" i="4"/>
  <c r="K803" i="4"/>
  <c r="I803" i="4"/>
  <c r="J804" i="4"/>
  <c r="J803" i="4" s="1"/>
  <c r="J732" i="4"/>
  <c r="K800" i="4" l="1"/>
  <c r="J217" i="4"/>
  <c r="K217" i="4" l="1"/>
  <c r="H23" i="990"/>
  <c r="G221" i="3" l="1"/>
  <c r="G222" i="3"/>
  <c r="H220" i="3"/>
  <c r="F220" i="3"/>
  <c r="F219" i="3" s="1"/>
  <c r="F217" i="3" s="1"/>
  <c r="J206" i="4"/>
  <c r="J205" i="4"/>
  <c r="K204" i="4"/>
  <c r="K203" i="4" s="1"/>
  <c r="K202" i="4" s="1"/>
  <c r="K201" i="4" s="1"/>
  <c r="I204" i="4"/>
  <c r="I203" i="4" s="1"/>
  <c r="I202" i="4" s="1"/>
  <c r="I201" i="4" s="1"/>
  <c r="H219" i="3" l="1"/>
  <c r="G220" i="3"/>
  <c r="J204" i="4"/>
  <c r="J203" i="4" s="1"/>
  <c r="J202" i="4" s="1"/>
  <c r="J201" i="4" s="1"/>
  <c r="G219" i="3" l="1"/>
  <c r="H218" i="3"/>
  <c r="K138" i="4"/>
  <c r="K137" i="4" s="1"/>
  <c r="I138" i="4"/>
  <c r="I137" i="4" s="1"/>
  <c r="J139" i="4"/>
  <c r="J138" i="4" s="1"/>
  <c r="J137" i="4" s="1"/>
  <c r="J121" i="4"/>
  <c r="J120" i="4" s="1"/>
  <c r="I120" i="4"/>
  <c r="I122" i="4"/>
  <c r="J123" i="4"/>
  <c r="J122" i="4" s="1"/>
  <c r="J125" i="4"/>
  <c r="K124" i="4"/>
  <c r="K119" i="4" s="1"/>
  <c r="I124" i="4"/>
  <c r="J97" i="4"/>
  <c r="K96" i="4"/>
  <c r="I96" i="4"/>
  <c r="J89" i="4"/>
  <c r="J88" i="4" s="1"/>
  <c r="K88" i="4"/>
  <c r="I88" i="4"/>
  <c r="J87" i="4"/>
  <c r="J86" i="4"/>
  <c r="K85" i="4"/>
  <c r="K84" i="4" s="1"/>
  <c r="I85" i="4"/>
  <c r="J76" i="4"/>
  <c r="J75" i="4" s="1"/>
  <c r="J74" i="4"/>
  <c r="J73" i="4" s="1"/>
  <c r="K73" i="4"/>
  <c r="I73" i="4"/>
  <c r="I75" i="4"/>
  <c r="J27" i="4"/>
  <c r="J26" i="4" s="1"/>
  <c r="K26" i="4"/>
  <c r="I26" i="4"/>
  <c r="J15" i="4"/>
  <c r="J14" i="4" s="1"/>
  <c r="J13" i="4" s="1"/>
  <c r="K14" i="4"/>
  <c r="K13" i="4" s="1"/>
  <c r="I14" i="4"/>
  <c r="I13" i="4" s="1"/>
  <c r="I84" i="4" l="1"/>
  <c r="J85" i="4"/>
  <c r="J84" i="4" s="1"/>
  <c r="H217" i="3"/>
  <c r="G218" i="3"/>
  <c r="I95" i="4"/>
  <c r="K95" i="4"/>
  <c r="J96" i="4"/>
  <c r="I119" i="4"/>
  <c r="K808" i="4"/>
  <c r="K771" i="4"/>
  <c r="G217" i="3" l="1"/>
  <c r="J95" i="4"/>
  <c r="I425" i="4"/>
  <c r="K425" i="4"/>
  <c r="J31" i="4"/>
  <c r="J30" i="4" s="1"/>
  <c r="I30" i="4"/>
  <c r="K30" i="4"/>
  <c r="H243" i="3"/>
  <c r="J526" i="4" l="1"/>
  <c r="G206" i="3" l="1"/>
  <c r="G16" i="3"/>
  <c r="J1364" i="4" l="1"/>
  <c r="K36" i="4" l="1"/>
  <c r="J56" i="4" l="1"/>
  <c r="K362" i="4" l="1"/>
  <c r="G111" i="3" l="1"/>
  <c r="J147" i="4" l="1"/>
  <c r="K372" i="4" l="1"/>
  <c r="J81" i="4" l="1"/>
  <c r="H132" i="3"/>
  <c r="K822" i="4" l="1"/>
  <c r="K1237" i="4" l="1"/>
  <c r="H11" i="990" l="1"/>
  <c r="H14" i="990"/>
  <c r="H20" i="990"/>
  <c r="H19" i="990" s="1"/>
  <c r="G14" i="990" l="1"/>
  <c r="I19" i="990"/>
  <c r="G19" i="990"/>
  <c r="H22" i="990"/>
  <c r="I22" i="990"/>
  <c r="G22" i="990"/>
  <c r="G30" i="990"/>
  <c r="I37" i="990"/>
  <c r="G43" i="990"/>
  <c r="I43" i="990"/>
  <c r="I54" i="990"/>
  <c r="G54" i="990"/>
  <c r="I683" i="4" l="1"/>
  <c r="J1451" i="4"/>
  <c r="I1384" i="4"/>
  <c r="J1263" i="4"/>
  <c r="K1262" i="4"/>
  <c r="I1262" i="4"/>
  <c r="I1261" i="4" s="1"/>
  <c r="I1260" i="4" s="1"/>
  <c r="J1259" i="4"/>
  <c r="K1258" i="4"/>
  <c r="I1258" i="4"/>
  <c r="I1257" i="4" s="1"/>
  <c r="J1245" i="4"/>
  <c r="K1244" i="4"/>
  <c r="I1244" i="4"/>
  <c r="J1238" i="4"/>
  <c r="J1237" i="4" s="1"/>
  <c r="I1237" i="4"/>
  <c r="J1196" i="4"/>
  <c r="J1195" i="4" s="1"/>
  <c r="K1195" i="4"/>
  <c r="I1195" i="4"/>
  <c r="K795" i="4"/>
  <c r="I555" i="4"/>
  <c r="K525" i="4"/>
  <c r="I525" i="4"/>
  <c r="I478" i="4"/>
  <c r="J405" i="4"/>
  <c r="K404" i="4"/>
  <c r="I404" i="4"/>
  <c r="I362" i="4"/>
  <c r="J1258" i="4" l="1"/>
  <c r="J1257" i="4" s="1"/>
  <c r="J1244" i="4"/>
  <c r="J1262" i="4"/>
  <c r="J1261" i="4" s="1"/>
  <c r="K1257" i="4"/>
  <c r="K1261" i="4"/>
  <c r="J404" i="4"/>
  <c r="J525" i="4"/>
  <c r="J1260" i="4"/>
  <c r="I272" i="4"/>
  <c r="I264" i="4"/>
  <c r="K272" i="4"/>
  <c r="K1260" i="4" l="1"/>
  <c r="I10" i="4"/>
  <c r="H242" i="3"/>
  <c r="F242" i="3"/>
  <c r="G243" i="3"/>
  <c r="G242" i="3" s="1"/>
  <c r="G123" i="3"/>
  <c r="G122" i="3" s="1"/>
  <c r="H122" i="3"/>
  <c r="F122" i="3"/>
  <c r="F87" i="3"/>
  <c r="F76" i="3"/>
  <c r="H44" i="3"/>
  <c r="H40" i="3"/>
  <c r="G12" i="3"/>
  <c r="I36" i="990"/>
  <c r="G9" i="3" l="1"/>
  <c r="J296" i="4"/>
  <c r="J11" i="4"/>
  <c r="J12" i="4"/>
  <c r="J293" i="4" l="1"/>
  <c r="K976" i="4"/>
  <c r="H7" i="3" l="1"/>
  <c r="J474" i="4" l="1"/>
  <c r="J471" i="4"/>
  <c r="J468" i="4"/>
  <c r="J466" i="4"/>
  <c r="J461" i="4"/>
  <c r="K325" i="4" l="1"/>
  <c r="K328" i="4"/>
  <c r="I1091" i="4" l="1"/>
  <c r="K1091" i="4"/>
  <c r="J1097" i="4"/>
  <c r="J1096" i="4" s="1"/>
  <c r="K1096" i="4"/>
  <c r="I1096" i="4"/>
  <c r="K974" i="4"/>
  <c r="J416" i="4" l="1"/>
  <c r="J415" i="4"/>
  <c r="J1385" i="4" l="1"/>
  <c r="J1382" i="4"/>
  <c r="J1380" i="4"/>
  <c r="J721" i="4"/>
  <c r="J718" i="4"/>
  <c r="J716" i="4"/>
  <c r="J37" i="4"/>
  <c r="J39" i="4"/>
  <c r="J42" i="4"/>
  <c r="J250" i="4"/>
  <c r="J253" i="4"/>
  <c r="J265" i="4"/>
  <c r="J273" i="4"/>
  <c r="J328" i="4"/>
  <c r="J325" i="4"/>
  <c r="J323" i="4"/>
  <c r="J322" i="4" s="1"/>
  <c r="J595" i="4"/>
  <c r="J600" i="4"/>
  <c r="G192" i="3"/>
  <c r="I35" i="990" l="1"/>
  <c r="I34" i="990" s="1"/>
  <c r="G37" i="990"/>
  <c r="G36" i="990" s="1"/>
  <c r="G35" i="990" s="1"/>
  <c r="G34" i="990" s="1"/>
  <c r="H38" i="990"/>
  <c r="H37" i="990" l="1"/>
  <c r="H36" i="990" s="1"/>
  <c r="H35" i="990" s="1"/>
  <c r="H34" i="990" s="1"/>
  <c r="I29" i="990" l="1"/>
  <c r="G29" i="990"/>
  <c r="H31" i="990"/>
  <c r="H30" i="990" s="1"/>
  <c r="H29" i="990" s="1"/>
  <c r="I10" i="990" l="1"/>
  <c r="H10" i="990"/>
  <c r="H9" i="990" s="1"/>
  <c r="H8" i="990" s="1"/>
  <c r="G10" i="990"/>
  <c r="G9" i="990" s="1"/>
  <c r="G8" i="990" s="1"/>
  <c r="I9" i="990" l="1"/>
  <c r="I8" i="990" s="1"/>
  <c r="K745" i="4"/>
  <c r="I745" i="4"/>
  <c r="J249" i="4" l="1"/>
  <c r="K249" i="4"/>
  <c r="K247" i="4"/>
  <c r="K243" i="4"/>
  <c r="K242" i="4" s="1"/>
  <c r="K241" i="4" s="1"/>
  <c r="J400" i="4"/>
  <c r="H116" i="3"/>
  <c r="F116" i="3"/>
  <c r="H159" i="3"/>
  <c r="F159" i="3"/>
  <c r="G118" i="3"/>
  <c r="G161" i="3"/>
  <c r="K246" i="4" l="1"/>
  <c r="H59" i="3"/>
  <c r="F59" i="3"/>
  <c r="G61" i="3"/>
  <c r="G62" i="3"/>
  <c r="F40" i="3"/>
  <c r="F44" i="3"/>
  <c r="G46" i="3"/>
  <c r="G42" i="3"/>
  <c r="G39" i="3"/>
  <c r="F37" i="3"/>
  <c r="G10" i="3"/>
  <c r="G8" i="3" s="1"/>
  <c r="I1450" i="4" l="1"/>
  <c r="I1449" i="4" s="1"/>
  <c r="I1448" i="4" s="1"/>
  <c r="I1447" i="4" s="1"/>
  <c r="J1452" i="4"/>
  <c r="J1450" i="4" l="1"/>
  <c r="J1449" i="4" s="1"/>
  <c r="J1448" i="4" s="1"/>
  <c r="J1447" i="4" s="1"/>
  <c r="K1450" i="4"/>
  <c r="J976" i="4"/>
  <c r="I976" i="4"/>
  <c r="K747" i="4"/>
  <c r="I747" i="4"/>
  <c r="I744" i="4" s="1"/>
  <c r="J748" i="4"/>
  <c r="J726" i="4"/>
  <c r="J725" i="4" s="1"/>
  <c r="J728" i="4"/>
  <c r="J730" i="4"/>
  <c r="J729" i="4" s="1"/>
  <c r="K725" i="4"/>
  <c r="K729" i="4"/>
  <c r="I727" i="4"/>
  <c r="J684" i="4"/>
  <c r="K683" i="4"/>
  <c r="I682" i="4"/>
  <c r="I681" i="4" s="1"/>
  <c r="I680" i="4" s="1"/>
  <c r="I679" i="4" s="1"/>
  <c r="K398" i="4"/>
  <c r="I398" i="4"/>
  <c r="K441" i="4"/>
  <c r="I441" i="4"/>
  <c r="J747" i="4" l="1"/>
  <c r="K682" i="4"/>
  <c r="K681" i="4" s="1"/>
  <c r="K680" i="4" s="1"/>
  <c r="K679" i="4" s="1"/>
  <c r="J683" i="4"/>
  <c r="J682" i="4" s="1"/>
  <c r="J681" i="4" s="1"/>
  <c r="J680" i="4" s="1"/>
  <c r="J679" i="4" s="1"/>
  <c r="K744" i="4"/>
  <c r="K1449" i="4"/>
  <c r="J443" i="4"/>
  <c r="K1448" i="4" l="1"/>
  <c r="I410" i="4"/>
  <c r="K410" i="4"/>
  <c r="K380" i="4"/>
  <c r="I380" i="4"/>
  <c r="J319" i="4"/>
  <c r="J315" i="4"/>
  <c r="K264" i="4"/>
  <c r="I263" i="4"/>
  <c r="I262" i="4" s="1"/>
  <c r="I271" i="4"/>
  <c r="I270" i="4" s="1"/>
  <c r="J244" i="4"/>
  <c r="J258" i="4"/>
  <c r="K257" i="4"/>
  <c r="K252" i="4"/>
  <c r="I243" i="4"/>
  <c r="I242" i="4" s="1"/>
  <c r="I241" i="4" s="1"/>
  <c r="I247" i="4"/>
  <c r="I249" i="4"/>
  <c r="I252" i="4"/>
  <c r="I251" i="4" s="1"/>
  <c r="I257" i="4"/>
  <c r="I256" i="4" s="1"/>
  <c r="I255" i="4" s="1"/>
  <c r="I254" i="4" l="1"/>
  <c r="I269" i="4"/>
  <c r="K1447" i="4"/>
  <c r="J252" i="4"/>
  <c r="J251" i="4" s="1"/>
  <c r="J243" i="4"/>
  <c r="J272" i="4"/>
  <c r="J271" i="4" s="1"/>
  <c r="J270" i="4" s="1"/>
  <c r="I246" i="4"/>
  <c r="I245" i="4" s="1"/>
  <c r="I240" i="4" s="1"/>
  <c r="J257" i="4"/>
  <c r="J256" i="4" s="1"/>
  <c r="J255" i="4" s="1"/>
  <c r="J247" i="4"/>
  <c r="J246" i="4" s="1"/>
  <c r="J264" i="4"/>
  <c r="J263" i="4" s="1"/>
  <c r="J262" i="4" s="1"/>
  <c r="K251" i="4"/>
  <c r="K256" i="4"/>
  <c r="K263" i="4"/>
  <c r="K271" i="4"/>
  <c r="I239" i="4" l="1"/>
  <c r="J269" i="4"/>
  <c r="J254" i="4"/>
  <c r="I268" i="4"/>
  <c r="I267" i="4" s="1"/>
  <c r="J242" i="4"/>
  <c r="J241" i="4" s="1"/>
  <c r="J268" i="4"/>
  <c r="J267" i="4" s="1"/>
  <c r="J266" i="4" s="1"/>
  <c r="J261" i="4" s="1"/>
  <c r="J260" i="4" s="1"/>
  <c r="J245" i="4"/>
  <c r="K245" i="4"/>
  <c r="K240" i="4" s="1"/>
  <c r="K262" i="4"/>
  <c r="K261" i="4" s="1"/>
  <c r="K260" i="4" s="1"/>
  <c r="K255" i="4"/>
  <c r="K270" i="4"/>
  <c r="G251" i="3"/>
  <c r="H233" i="3"/>
  <c r="G239" i="3"/>
  <c r="G234" i="3"/>
  <c r="K815" i="4"/>
  <c r="J240" i="4" l="1"/>
  <c r="J239" i="4" s="1"/>
  <c r="I266" i="4"/>
  <c r="K254" i="4"/>
  <c r="I261" i="4" l="1"/>
  <c r="I260" i="4" s="1"/>
  <c r="K239" i="4"/>
  <c r="K476" i="4"/>
  <c r="I476" i="4"/>
  <c r="J477" i="4"/>
  <c r="K528" i="4"/>
  <c r="K527" i="4" s="1"/>
  <c r="I528" i="4"/>
  <c r="J529" i="4"/>
  <c r="H245" i="3"/>
  <c r="H244" i="3" s="1"/>
  <c r="F245" i="3"/>
  <c r="F244" i="3" s="1"/>
  <c r="G246" i="3"/>
  <c r="G245" i="3" s="1"/>
  <c r="G244" i="3" s="1"/>
  <c r="H194" i="3"/>
  <c r="F194" i="3"/>
  <c r="G195" i="3"/>
  <c r="J528" i="4" l="1"/>
  <c r="J527" i="4" s="1"/>
  <c r="G194" i="3"/>
  <c r="I527" i="4"/>
  <c r="J476" i="4"/>
  <c r="H62" i="990"/>
  <c r="H54" i="990"/>
  <c r="H50" i="990"/>
  <c r="H49" i="990" s="1"/>
  <c r="H44" i="990"/>
  <c r="H43" i="990" s="1"/>
  <c r="I369" i="4" l="1"/>
  <c r="I358" i="4"/>
  <c r="I82" i="4"/>
  <c r="J700" i="4" l="1"/>
  <c r="J561" i="4" l="1"/>
  <c r="K560" i="4"/>
  <c r="I560" i="4"/>
  <c r="K881" i="4"/>
  <c r="K880" i="4" s="1"/>
  <c r="I881" i="4"/>
  <c r="J882" i="4"/>
  <c r="J560" i="4" l="1"/>
  <c r="J559" i="4" s="1"/>
  <c r="J558" i="4" s="1"/>
  <c r="J881" i="4"/>
  <c r="J880" i="4" s="1"/>
  <c r="K559" i="4"/>
  <c r="I880" i="4"/>
  <c r="I559" i="4"/>
  <c r="J919" i="4"/>
  <c r="I918" i="4"/>
  <c r="H66" i="3"/>
  <c r="K558" i="4" l="1"/>
  <c r="I558" i="4"/>
  <c r="J746" i="4"/>
  <c r="J745" i="4" l="1"/>
  <c r="J744" i="4" s="1"/>
  <c r="K869" i="4" l="1"/>
  <c r="I869" i="4"/>
  <c r="K957" i="4"/>
  <c r="K872" i="4"/>
  <c r="K337" i="4" l="1"/>
  <c r="K358" i="4" l="1"/>
  <c r="K80" i="4" l="1"/>
  <c r="H97" i="3" l="1"/>
  <c r="K402" i="4" l="1"/>
  <c r="K401" i="4" s="1"/>
  <c r="H29" i="3" l="1"/>
  <c r="J532" i="4" l="1"/>
  <c r="H63" i="3" l="1"/>
  <c r="H25" i="3" l="1"/>
  <c r="G261" i="3" l="1"/>
  <c r="G257" i="3"/>
  <c r="G256" i="3" s="1"/>
  <c r="G255" i="3" s="1"/>
  <c r="G249" i="3"/>
  <c r="G241" i="3"/>
  <c r="G227" i="3"/>
  <c r="G216" i="3"/>
  <c r="G213" i="3"/>
  <c r="G211" i="3"/>
  <c r="G200" i="3"/>
  <c r="G199" i="3"/>
  <c r="G197" i="3"/>
  <c r="G189" i="3"/>
  <c r="G186" i="3"/>
  <c r="G184" i="3"/>
  <c r="G182" i="3"/>
  <c r="G179" i="3"/>
  <c r="G175" i="3"/>
  <c r="G171" i="3"/>
  <c r="G170" i="3"/>
  <c r="G169" i="3"/>
  <c r="G168" i="3"/>
  <c r="G167" i="3"/>
  <c r="G165" i="3"/>
  <c r="G163" i="3"/>
  <c r="G160" i="3"/>
  <c r="G157" i="3"/>
  <c r="G154" i="3"/>
  <c r="G153" i="3"/>
  <c r="G151" i="3"/>
  <c r="G149" i="3"/>
  <c r="G146" i="3"/>
  <c r="G144" i="3"/>
  <c r="G141" i="3"/>
  <c r="G139" i="3"/>
  <c r="G137" i="3"/>
  <c r="G134" i="3"/>
  <c r="G133" i="3"/>
  <c r="G131" i="3"/>
  <c r="G129" i="3"/>
  <c r="G126" i="3"/>
  <c r="G121" i="3"/>
  <c r="G117" i="3"/>
  <c r="G116" i="3" s="1"/>
  <c r="G115" i="3"/>
  <c r="G113" i="3"/>
  <c r="G107" i="3"/>
  <c r="G104" i="3"/>
  <c r="G102" i="3"/>
  <c r="G99" i="3"/>
  <c r="G96" i="3"/>
  <c r="G94" i="3"/>
  <c r="G92" i="3"/>
  <c r="G91" i="3"/>
  <c r="G88" i="3"/>
  <c r="G83" i="3"/>
  <c r="G81" i="3"/>
  <c r="G79" i="3"/>
  <c r="G77" i="3"/>
  <c r="G75" i="3"/>
  <c r="G74" i="3"/>
  <c r="G70" i="3"/>
  <c r="G68" i="3"/>
  <c r="G67" i="3"/>
  <c r="G64" i="3"/>
  <c r="G60" i="3"/>
  <c r="G59" i="3" s="1"/>
  <c r="G57" i="3"/>
  <c r="G55" i="3"/>
  <c r="G53" i="3"/>
  <c r="G51" i="3"/>
  <c r="G45" i="3"/>
  <c r="G41" i="3"/>
  <c r="G40" i="3" s="1"/>
  <c r="G38" i="3"/>
  <c r="G34" i="3"/>
  <c r="G32" i="3"/>
  <c r="G30" i="3"/>
  <c r="G28" i="3"/>
  <c r="G26" i="3"/>
  <c r="G24" i="3"/>
  <c r="G19" i="3"/>
  <c r="G18" i="3" s="1"/>
  <c r="G159" i="3" l="1"/>
  <c r="G37" i="3"/>
  <c r="G44" i="3"/>
  <c r="G238" i="3"/>
  <c r="J1444" i="4" l="1"/>
  <c r="J1441" i="4"/>
  <c r="J1438" i="4"/>
  <c r="J1424" i="4"/>
  <c r="J1422" i="4"/>
  <c r="J1421" i="4"/>
  <c r="J1418" i="4"/>
  <c r="J1413" i="4"/>
  <c r="J1411" i="4"/>
  <c r="J1407" i="4"/>
  <c r="J1406" i="4"/>
  <c r="J1361" i="4"/>
  <c r="J1358" i="4"/>
  <c r="J1350" i="4"/>
  <c r="J1345" i="4"/>
  <c r="J1339" i="4"/>
  <c r="J1330" i="4"/>
  <c r="J1326" i="4"/>
  <c r="J1324" i="4"/>
  <c r="J1321" i="4"/>
  <c r="J1318" i="4"/>
  <c r="J1316" i="4"/>
  <c r="J1313" i="4"/>
  <c r="J1311" i="4"/>
  <c r="J1307" i="4"/>
  <c r="J1306" i="4"/>
  <c r="J1299" i="4"/>
  <c r="J1290" i="4"/>
  <c r="J1285" i="4"/>
  <c r="J1282" i="4"/>
  <c r="J1280" i="4"/>
  <c r="J1274" i="4"/>
  <c r="J1271" i="4"/>
  <c r="J1256" i="4"/>
  <c r="J1251" i="4"/>
  <c r="J1243" i="4"/>
  <c r="J1234" i="4"/>
  <c r="J1230" i="4"/>
  <c r="J1228" i="4"/>
  <c r="J1226" i="4"/>
  <c r="J1225" i="4"/>
  <c r="J1222" i="4"/>
  <c r="J1220" i="4"/>
  <c r="J1217" i="4"/>
  <c r="J1215" i="4"/>
  <c r="J1211" i="4"/>
  <c r="J1210" i="4"/>
  <c r="J1203" i="4"/>
  <c r="J1194" i="4"/>
  <c r="J1189" i="4"/>
  <c r="J1186" i="4"/>
  <c r="J1184" i="4"/>
  <c r="J1178" i="4"/>
  <c r="J1175" i="4"/>
  <c r="J1147" i="4"/>
  <c r="J1141" i="4"/>
  <c r="J1134" i="4"/>
  <c r="J1126" i="4"/>
  <c r="J1118" i="4"/>
  <c r="J1117" i="4"/>
  <c r="J1115" i="4"/>
  <c r="J1113" i="4"/>
  <c r="J1110" i="4"/>
  <c r="J1101" i="4"/>
  <c r="J1095" i="4"/>
  <c r="J1093" i="4"/>
  <c r="J1092" i="4"/>
  <c r="J1089" i="4"/>
  <c r="J1087" i="4"/>
  <c r="J1084" i="4"/>
  <c r="J1082" i="4"/>
  <c r="J1078" i="4"/>
  <c r="J1077" i="4"/>
  <c r="J1070" i="4"/>
  <c r="J1056" i="4"/>
  <c r="J1046" i="4"/>
  <c r="J1030" i="4"/>
  <c r="J1027" i="4"/>
  <c r="J1024" i="4"/>
  <c r="J985" i="4"/>
  <c r="J990" i="4"/>
  <c r="J970" i="4"/>
  <c r="J975" i="4"/>
  <c r="J962" i="4"/>
  <c r="J957" i="4"/>
  <c r="J950" i="4"/>
  <c r="J943" i="4"/>
  <c r="J936" i="4"/>
  <c r="J933" i="4"/>
  <c r="J932" i="4"/>
  <c r="J930" i="4"/>
  <c r="J928" i="4"/>
  <c r="J925" i="4"/>
  <c r="J922" i="4"/>
  <c r="J917" i="4"/>
  <c r="J915" i="4"/>
  <c r="J913" i="4"/>
  <c r="J909" i="4"/>
  <c r="J907" i="4"/>
  <c r="J905" i="4"/>
  <c r="J904" i="4"/>
  <c r="J901" i="4"/>
  <c r="J899" i="4"/>
  <c r="J896" i="4"/>
  <c r="J894" i="4"/>
  <c r="J892" i="4"/>
  <c r="J890" i="4"/>
  <c r="J889" i="4"/>
  <c r="J877" i="4"/>
  <c r="J874" i="4"/>
  <c r="J872" i="4"/>
  <c r="J870" i="4"/>
  <c r="J868" i="4"/>
  <c r="J863" i="4"/>
  <c r="J860" i="4"/>
  <c r="J858" i="4"/>
  <c r="J842" i="4"/>
  <c r="J836" i="4"/>
  <c r="J664" i="4"/>
  <c r="J823" i="4"/>
  <c r="J816" i="4"/>
  <c r="J809" i="4"/>
  <c r="J802" i="4"/>
  <c r="J799" i="4"/>
  <c r="J796" i="4"/>
  <c r="J794" i="4"/>
  <c r="J791" i="4"/>
  <c r="J788" i="4"/>
  <c r="J783" i="4"/>
  <c r="J781" i="4"/>
  <c r="J779" i="4"/>
  <c r="J772" i="4"/>
  <c r="J770" i="4"/>
  <c r="J768" i="4"/>
  <c r="J767" i="4"/>
  <c r="J764" i="4"/>
  <c r="J759" i="4"/>
  <c r="J757" i="4"/>
  <c r="J755" i="4"/>
  <c r="J753" i="4"/>
  <c r="J735" i="4"/>
  <c r="J694" i="4"/>
  <c r="J671" i="4"/>
  <c r="J656" i="4"/>
  <c r="J653" i="4"/>
  <c r="J647" i="4"/>
  <c r="J644" i="4"/>
  <c r="J641" i="4"/>
  <c r="J639" i="4"/>
  <c r="J636" i="4"/>
  <c r="J634" i="4"/>
  <c r="J633" i="4"/>
  <c r="J591" i="4"/>
  <c r="J579" i="4"/>
  <c r="J573" i="4"/>
  <c r="J556" i="4"/>
  <c r="J544" i="4"/>
  <c r="J524" i="4"/>
  <c r="J517" i="4"/>
  <c r="J449" i="4"/>
  <c r="J349" i="4"/>
  <c r="J499" i="4"/>
  <c r="J494" i="4"/>
  <c r="J489" i="4"/>
  <c r="J481" i="4"/>
  <c r="J482" i="4"/>
  <c r="J479" i="4"/>
  <c r="J464" i="4"/>
  <c r="J457" i="4"/>
  <c r="J453" i="4"/>
  <c r="J452" i="4"/>
  <c r="J451" i="4"/>
  <c r="J450" i="4"/>
  <c r="J447" i="4"/>
  <c r="J445" i="4"/>
  <c r="J442" i="4"/>
  <c r="J439" i="4"/>
  <c r="J436" i="4"/>
  <c r="J435" i="4"/>
  <c r="J433" i="4"/>
  <c r="J431" i="4"/>
  <c r="J428" i="4"/>
  <c r="J426" i="4"/>
  <c r="J423" i="4"/>
  <c r="J421" i="4"/>
  <c r="J419" i="4"/>
  <c r="J413" i="4"/>
  <c r="J411" i="4"/>
  <c r="J399" i="4"/>
  <c r="J397" i="4"/>
  <c r="J395" i="4"/>
  <c r="J393" i="4"/>
  <c r="J386" i="4"/>
  <c r="J384" i="4"/>
  <c r="J381" i="4"/>
  <c r="J376" i="4"/>
  <c r="J374" i="4"/>
  <c r="J373" i="4"/>
  <c r="J370" i="4"/>
  <c r="J363" i="4"/>
  <c r="J361" i="4"/>
  <c r="J359" i="4"/>
  <c r="J356" i="4"/>
  <c r="J355" i="4"/>
  <c r="J351" i="4"/>
  <c r="J348" i="4"/>
  <c r="J343" i="4"/>
  <c r="J340" i="4"/>
  <c r="J338" i="4"/>
  <c r="J336" i="4"/>
  <c r="J334" i="4"/>
  <c r="J317" i="4"/>
  <c r="J313" i="4"/>
  <c r="J311" i="4"/>
  <c r="J309" i="4"/>
  <c r="J303" i="4"/>
  <c r="J300" i="4"/>
  <c r="J287" i="4"/>
  <c r="J280" i="4"/>
  <c r="J126" i="4"/>
  <c r="J110" i="4"/>
  <c r="J106" i="4"/>
  <c r="J83" i="4"/>
  <c r="J70" i="4"/>
  <c r="J69" i="4"/>
  <c r="J58" i="4"/>
  <c r="J33" i="4"/>
  <c r="J25" i="4"/>
  <c r="J23" i="4"/>
  <c r="J10" i="4"/>
  <c r="J302" i="4" l="1"/>
  <c r="J354" i="4"/>
  <c r="J398" i="4"/>
  <c r="J124" i="4"/>
  <c r="J119" i="4" s="1"/>
  <c r="J869" i="4"/>
  <c r="J441" i="4"/>
  <c r="J555" i="4"/>
  <c r="H65" i="990" l="1"/>
  <c r="H64" i="990" s="1"/>
  <c r="G65" i="990"/>
  <c r="G64" i="990" s="1"/>
  <c r="I66" i="990"/>
  <c r="I65" i="990" s="1"/>
  <c r="I64" i="990" s="1"/>
  <c r="H61" i="990"/>
  <c r="H60" i="990" s="1"/>
  <c r="G61" i="990"/>
  <c r="G60" i="990" s="1"/>
  <c r="I61" i="990"/>
  <c r="I60" i="990" s="1"/>
  <c r="H53" i="990"/>
  <c r="G53" i="990"/>
  <c r="I53" i="990"/>
  <c r="H48" i="990"/>
  <c r="H47" i="990" s="1"/>
  <c r="G49" i="990"/>
  <c r="G48" i="990" s="1"/>
  <c r="G47" i="990" s="1"/>
  <c r="I47" i="990"/>
  <c r="H42" i="990"/>
  <c r="G42" i="990"/>
  <c r="I42" i="990"/>
  <c r="G18" i="990"/>
  <c r="G21" i="990"/>
  <c r="G13" i="990"/>
  <c r="I63" i="990" l="1"/>
  <c r="I59" i="990"/>
  <c r="I52" i="990"/>
  <c r="I41" i="990"/>
  <c r="I28" i="990"/>
  <c r="H63" i="990"/>
  <c r="H59" i="990"/>
  <c r="H52" i="990"/>
  <c r="H46" i="990" s="1"/>
  <c r="H41" i="990"/>
  <c r="H40" i="990" s="1"/>
  <c r="H28" i="990"/>
  <c r="I40" i="990" l="1"/>
  <c r="I27" i="990"/>
  <c r="H27" i="990"/>
  <c r="I46" i="990"/>
  <c r="H58" i="990"/>
  <c r="H57" i="990" s="1"/>
  <c r="I58" i="990"/>
  <c r="H260" i="3"/>
  <c r="H259" i="3" s="1"/>
  <c r="H258" i="3" s="1"/>
  <c r="H250" i="3"/>
  <c r="H240" i="3"/>
  <c r="H232" i="3"/>
  <c r="H226" i="3"/>
  <c r="H215" i="3"/>
  <c r="H210" i="3"/>
  <c r="H209" i="3" s="1"/>
  <c r="H196" i="3"/>
  <c r="H188" i="3"/>
  <c r="H185" i="3"/>
  <c r="H183" i="3"/>
  <c r="H178" i="3"/>
  <c r="H177" i="3" s="1"/>
  <c r="H174" i="3"/>
  <c r="H173" i="3" s="1"/>
  <c r="H172" i="3" s="1"/>
  <c r="H162" i="3"/>
  <c r="H156" i="3"/>
  <c r="H155" i="3" s="1"/>
  <c r="H150" i="3"/>
  <c r="H148" i="3"/>
  <c r="H145" i="3"/>
  <c r="H143" i="3"/>
  <c r="H138" i="3"/>
  <c r="H130" i="3"/>
  <c r="H120" i="3"/>
  <c r="H119" i="3" s="1"/>
  <c r="H106" i="3"/>
  <c r="H105" i="3" s="1"/>
  <c r="H103" i="3"/>
  <c r="H95" i="3"/>
  <c r="H87" i="3"/>
  <c r="H85" i="3"/>
  <c r="H78" i="3"/>
  <c r="H69" i="3"/>
  <c r="H50" i="3"/>
  <c r="H43" i="3"/>
  <c r="H33" i="3"/>
  <c r="H31" i="3"/>
  <c r="H23" i="3"/>
  <c r="H15" i="3"/>
  <c r="H14" i="3" s="1"/>
  <c r="H254" i="3"/>
  <c r="H238" i="3"/>
  <c r="H212" i="3"/>
  <c r="H205" i="3"/>
  <c r="H204" i="3" s="1"/>
  <c r="H191" i="3"/>
  <c r="H190" i="3" s="1"/>
  <c r="H181" i="3"/>
  <c r="H164" i="3"/>
  <c r="H152" i="3"/>
  <c r="H140" i="3"/>
  <c r="H136" i="3"/>
  <c r="H128" i="3"/>
  <c r="H124" i="3"/>
  <c r="H114" i="3"/>
  <c r="H112" i="3"/>
  <c r="H110" i="3"/>
  <c r="H101" i="3"/>
  <c r="H93" i="3"/>
  <c r="H82" i="3"/>
  <c r="H80" i="3"/>
  <c r="H56" i="3"/>
  <c r="H54" i="3"/>
  <c r="H27" i="3"/>
  <c r="G260" i="3"/>
  <c r="G259" i="3" s="1"/>
  <c r="G258" i="3" s="1"/>
  <c r="G254" i="3"/>
  <c r="G250" i="3"/>
  <c r="G248" i="3"/>
  <c r="G240" i="3"/>
  <c r="G237" i="3" s="1"/>
  <c r="G233" i="3"/>
  <c r="G232" i="3" s="1"/>
  <c r="G231" i="3" s="1"/>
  <c r="G230" i="3" s="1"/>
  <c r="G226" i="3"/>
  <c r="G215" i="3"/>
  <c r="G214" i="3" s="1"/>
  <c r="G212" i="3"/>
  <c r="G210" i="3"/>
  <c r="G209" i="3" s="1"/>
  <c r="G205" i="3"/>
  <c r="G204" i="3" s="1"/>
  <c r="G198" i="3"/>
  <c r="G196" i="3"/>
  <c r="G191" i="3"/>
  <c r="G190" i="3" s="1"/>
  <c r="G188" i="3"/>
  <c r="G187" i="3" s="1"/>
  <c r="G185" i="3"/>
  <c r="G183" i="3"/>
  <c r="G181" i="3"/>
  <c r="G178" i="3"/>
  <c r="G177" i="3" s="1"/>
  <c r="G174" i="3"/>
  <c r="G173" i="3" s="1"/>
  <c r="G172" i="3" s="1"/>
  <c r="G166" i="3"/>
  <c r="G164" i="3"/>
  <c r="G162" i="3"/>
  <c r="G156" i="3"/>
  <c r="G155" i="3" s="1"/>
  <c r="G152" i="3"/>
  <c r="G150" i="3"/>
  <c r="G148" i="3"/>
  <c r="G145" i="3"/>
  <c r="G143" i="3"/>
  <c r="G140" i="3"/>
  <c r="G138" i="3"/>
  <c r="G136" i="3"/>
  <c r="G132" i="3"/>
  <c r="G130" i="3"/>
  <c r="G128" i="3"/>
  <c r="G125" i="3"/>
  <c r="G124" i="3" s="1"/>
  <c r="G120" i="3"/>
  <c r="G119" i="3" s="1"/>
  <c r="G114" i="3"/>
  <c r="G112" i="3"/>
  <c r="G110" i="3"/>
  <c r="G106" i="3"/>
  <c r="G105" i="3" s="1"/>
  <c r="G103" i="3"/>
  <c r="G101" i="3"/>
  <c r="G98" i="3"/>
  <c r="G97" i="3" s="1"/>
  <c r="G95" i="3"/>
  <c r="G93" i="3"/>
  <c r="G90" i="3"/>
  <c r="G87" i="3"/>
  <c r="G85" i="3"/>
  <c r="G82" i="3"/>
  <c r="G80" i="3"/>
  <c r="G78" i="3"/>
  <c r="G76" i="3"/>
  <c r="G73" i="3"/>
  <c r="G69" i="3"/>
  <c r="G66" i="3"/>
  <c r="G63" i="3"/>
  <c r="G56" i="3"/>
  <c r="G54" i="3"/>
  <c r="G52" i="3"/>
  <c r="G50" i="3"/>
  <c r="G43" i="3"/>
  <c r="G33" i="3"/>
  <c r="G31" i="3"/>
  <c r="G29" i="3"/>
  <c r="G27" i="3"/>
  <c r="G25" i="3"/>
  <c r="G23" i="3"/>
  <c r="G17" i="3"/>
  <c r="G15" i="3"/>
  <c r="G14" i="3" s="1"/>
  <c r="G7" i="3"/>
  <c r="K1435" i="4"/>
  <c r="K1433" i="4"/>
  <c r="K1431" i="4"/>
  <c r="K1429" i="4"/>
  <c r="K1416" i="4"/>
  <c r="K1409" i="4"/>
  <c r="K1402" i="4"/>
  <c r="K1400" i="4"/>
  <c r="K1399" i="4"/>
  <c r="K1396" i="4"/>
  <c r="K1394" i="4"/>
  <c r="K1392" i="4"/>
  <c r="K1390" i="4"/>
  <c r="K1042" i="4"/>
  <c r="K1040" i="4"/>
  <c r="K1038" i="4"/>
  <c r="K1036" i="4"/>
  <c r="K1034" i="4"/>
  <c r="K828" i="4"/>
  <c r="K762" i="4"/>
  <c r="K614" i="4"/>
  <c r="K509" i="4"/>
  <c r="K504" i="4"/>
  <c r="K53" i="4"/>
  <c r="K51" i="4"/>
  <c r="K49" i="4"/>
  <c r="K47" i="4"/>
  <c r="H237" i="3" l="1"/>
  <c r="H231" i="3"/>
  <c r="H230" i="3" s="1"/>
  <c r="H6" i="3"/>
  <c r="G225" i="3"/>
  <c r="H225" i="3"/>
  <c r="I57" i="990"/>
  <c r="E9" i="991" s="1"/>
  <c r="H187" i="3"/>
  <c r="G193" i="3"/>
  <c r="H49" i="3"/>
  <c r="H58" i="3"/>
  <c r="H198" i="3"/>
  <c r="H193" i="3" s="1"/>
  <c r="H127" i="3"/>
  <c r="H89" i="3"/>
  <c r="H72" i="3"/>
  <c r="G58" i="3"/>
  <c r="D9" i="991"/>
  <c r="G36" i="3"/>
  <c r="G180" i="3"/>
  <c r="G147" i="3"/>
  <c r="H247" i="3"/>
  <c r="H236" i="3" s="1"/>
  <c r="H235" i="3" s="1"/>
  <c r="H208" i="3"/>
  <c r="H207" i="3" s="1"/>
  <c r="H166" i="3"/>
  <c r="H158" i="3" s="1"/>
  <c r="H142" i="3"/>
  <c r="H109" i="3"/>
  <c r="H84" i="3"/>
  <c r="H36" i="3"/>
  <c r="H22" i="3"/>
  <c r="H21" i="3" s="1"/>
  <c r="G158" i="3"/>
  <c r="G100" i="3"/>
  <c r="G84" i="3"/>
  <c r="G49" i="3"/>
  <c r="G72" i="3"/>
  <c r="G89" i="3"/>
  <c r="G142" i="3"/>
  <c r="H147" i="3"/>
  <c r="H180" i="3"/>
  <c r="H176" i="3" s="1"/>
  <c r="G109" i="3"/>
  <c r="G135" i="3"/>
  <c r="G208" i="3"/>
  <c r="G207" i="3" s="1"/>
  <c r="G22" i="3"/>
  <c r="G21" i="3" s="1"/>
  <c r="G65" i="3"/>
  <c r="G127" i="3"/>
  <c r="G247" i="3"/>
  <c r="G236" i="3" s="1"/>
  <c r="G235" i="3" s="1"/>
  <c r="G229" i="3" s="1"/>
  <c r="H65" i="3"/>
  <c r="H100" i="3"/>
  <c r="H135" i="3"/>
  <c r="G6" i="3"/>
  <c r="K1443" i="4"/>
  <c r="K1442" i="4" s="1"/>
  <c r="K1440" i="4"/>
  <c r="K1437" i="4"/>
  <c r="K1428" i="4"/>
  <c r="K1423" i="4"/>
  <c r="K1420" i="4"/>
  <c r="K1417" i="4"/>
  <c r="K1415" i="4"/>
  <c r="K1412" i="4"/>
  <c r="K1410" i="4"/>
  <c r="K1405" i="4"/>
  <c r="K1398" i="4"/>
  <c r="K1389" i="4"/>
  <c r="K1384" i="4"/>
  <c r="K1383" i="4" s="1"/>
  <c r="K1381" i="4"/>
  <c r="K1379" i="4"/>
  <c r="K1363" i="4"/>
  <c r="K1362" i="4" s="1"/>
  <c r="K1360" i="4"/>
  <c r="K1359" i="4" s="1"/>
  <c r="K1357" i="4"/>
  <c r="K1356" i="4" s="1"/>
  <c r="K1349" i="4"/>
  <c r="K1344" i="4"/>
  <c r="K1338" i="4"/>
  <c r="K1329" i="4"/>
  <c r="K1325" i="4"/>
  <c r="K1323" i="4"/>
  <c r="K1317" i="4"/>
  <c r="K1315" i="4"/>
  <c r="K1312" i="4"/>
  <c r="K1310" i="4"/>
  <c r="K1305" i="4"/>
  <c r="K1298" i="4"/>
  <c r="K1289" i="4"/>
  <c r="K1284" i="4"/>
  <c r="K1281" i="4"/>
  <c r="K1279" i="4"/>
  <c r="K1275" i="4"/>
  <c r="K1273" i="4"/>
  <c r="K1270" i="4"/>
  <c r="K1255" i="4"/>
  <c r="K1254" i="4" s="1"/>
  <c r="K1250" i="4"/>
  <c r="K1249" i="4" s="1"/>
  <c r="K1242" i="4"/>
  <c r="K1241" i="4" s="1"/>
  <c r="K1233" i="4"/>
  <c r="K1232" i="4" s="1"/>
  <c r="K1229" i="4"/>
  <c r="K1227" i="4"/>
  <c r="K1224" i="4"/>
  <c r="K1221" i="4"/>
  <c r="K1219" i="4"/>
  <c r="K1216" i="4"/>
  <c r="K1214" i="4"/>
  <c r="K1209" i="4"/>
  <c r="K1202" i="4"/>
  <c r="K1201" i="4" s="1"/>
  <c r="K1193" i="4"/>
  <c r="K1192" i="4" s="1"/>
  <c r="K1188" i="4"/>
  <c r="K1187" i="4" s="1"/>
  <c r="K1185" i="4"/>
  <c r="K1183" i="4"/>
  <c r="K1179" i="4"/>
  <c r="K1177" i="4"/>
  <c r="K1176" i="4" s="1"/>
  <c r="K1174" i="4"/>
  <c r="K1173" i="4" s="1"/>
  <c r="K1142" i="4"/>
  <c r="K1140" i="4"/>
  <c r="K1133" i="4"/>
  <c r="K1125" i="4"/>
  <c r="K1116" i="4"/>
  <c r="K1114" i="4"/>
  <c r="K1112" i="4"/>
  <c r="K1109" i="4"/>
  <c r="K1100" i="4"/>
  <c r="K1094" i="4"/>
  <c r="K1090" i="4" s="1"/>
  <c r="K1086" i="4"/>
  <c r="K1083" i="4"/>
  <c r="K1081" i="4"/>
  <c r="K1076" i="4"/>
  <c r="K1069" i="4"/>
  <c r="K1055" i="4"/>
  <c r="K1054" i="4" s="1"/>
  <c r="K1045" i="4"/>
  <c r="K1044" i="4" s="1"/>
  <c r="K1043" i="4" s="1"/>
  <c r="K1041" i="4"/>
  <c r="K1039" i="4"/>
  <c r="K1037" i="4"/>
  <c r="K1035" i="4"/>
  <c r="K1033" i="4"/>
  <c r="K1029" i="4"/>
  <c r="K1026" i="4"/>
  <c r="K1023" i="4"/>
  <c r="K1022" i="4" s="1"/>
  <c r="K989" i="4"/>
  <c r="K988" i="4" s="1"/>
  <c r="K987" i="4" s="1"/>
  <c r="K986" i="4" s="1"/>
  <c r="K984" i="4"/>
  <c r="K983" i="4" s="1"/>
  <c r="K982" i="4" s="1"/>
  <c r="K981" i="4" s="1"/>
  <c r="K961" i="4"/>
  <c r="K956" i="4"/>
  <c r="K949" i="4"/>
  <c r="K944" i="4" s="1"/>
  <c r="K942" i="4"/>
  <c r="K941" i="4" s="1"/>
  <c r="K935" i="4"/>
  <c r="K934" i="4" s="1"/>
  <c r="K931" i="4"/>
  <c r="K929" i="4"/>
  <c r="K927" i="4"/>
  <c r="K924" i="4"/>
  <c r="K923" i="4" s="1"/>
  <c r="K921" i="4"/>
  <c r="K920" i="4" s="1"/>
  <c r="K916" i="4"/>
  <c r="K914" i="4"/>
  <c r="K912" i="4"/>
  <c r="K908" i="4"/>
  <c r="K906" i="4"/>
  <c r="K903" i="4"/>
  <c r="K900" i="4"/>
  <c r="K898" i="4"/>
  <c r="K895" i="4"/>
  <c r="K893" i="4"/>
  <c r="K891" i="4"/>
  <c r="K888" i="4"/>
  <c r="K876" i="4"/>
  <c r="K875" i="4" s="1"/>
  <c r="K873" i="4"/>
  <c r="K871" i="4"/>
  <c r="K867" i="4"/>
  <c r="K862" i="4"/>
  <c r="K859" i="4"/>
  <c r="K857" i="4"/>
  <c r="K841" i="4"/>
  <c r="K840" i="4" s="1"/>
  <c r="K835" i="4"/>
  <c r="K827" i="4"/>
  <c r="K821" i="4"/>
  <c r="K820" i="4" s="1"/>
  <c r="K819" i="4" s="1"/>
  <c r="K810" i="4"/>
  <c r="K797" i="4"/>
  <c r="K793" i="4"/>
  <c r="K790" i="4"/>
  <c r="K789" i="4" s="1"/>
  <c r="K787" i="4"/>
  <c r="K786" i="4" s="1"/>
  <c r="K782" i="4"/>
  <c r="K780" i="4"/>
  <c r="K778" i="4"/>
  <c r="K769" i="4"/>
  <c r="K766" i="4"/>
  <c r="K763" i="4"/>
  <c r="K761" i="4"/>
  <c r="K758" i="4"/>
  <c r="K756" i="4"/>
  <c r="K754" i="4"/>
  <c r="K751" i="4"/>
  <c r="K734" i="4"/>
  <c r="K733" i="4" s="1"/>
  <c r="K731" i="4"/>
  <c r="K720" i="4"/>
  <c r="K719" i="4" s="1"/>
  <c r="K717" i="4"/>
  <c r="K715" i="4"/>
  <c r="K699" i="4"/>
  <c r="K698" i="4" s="1"/>
  <c r="K693" i="4"/>
  <c r="K670" i="4"/>
  <c r="K663" i="4"/>
  <c r="K655" i="4"/>
  <c r="K654" i="4" s="1"/>
  <c r="K652" i="4"/>
  <c r="K651" i="4" s="1"/>
  <c r="K646" i="4"/>
  <c r="K640" i="4"/>
  <c r="K638" i="4"/>
  <c r="K635" i="4"/>
  <c r="K632" i="4"/>
  <c r="K613" i="4"/>
  <c r="K599" i="4"/>
  <c r="K598" i="4" s="1"/>
  <c r="K594" i="4"/>
  <c r="K593" i="4" s="1"/>
  <c r="K590" i="4"/>
  <c r="K578" i="4"/>
  <c r="K577" i="4" s="1"/>
  <c r="K572" i="4"/>
  <c r="K571" i="4" s="1"/>
  <c r="K564" i="4"/>
  <c r="K555" i="4"/>
  <c r="K554" i="4" s="1"/>
  <c r="K543" i="4"/>
  <c r="K539" i="4"/>
  <c r="K531" i="4"/>
  <c r="K523" i="4"/>
  <c r="K516" i="4"/>
  <c r="K508" i="4"/>
  <c r="K503" i="4"/>
  <c r="K497" i="4"/>
  <c r="K493" i="4"/>
  <c r="K488" i="4"/>
  <c r="K486" i="4" s="1"/>
  <c r="K480" i="4"/>
  <c r="K478" i="4"/>
  <c r="K473" i="4"/>
  <c r="K470" i="4"/>
  <c r="K467" i="4"/>
  <c r="K465" i="4"/>
  <c r="K463" i="4"/>
  <c r="K460" i="4"/>
  <c r="K456" i="4"/>
  <c r="K455" i="4" s="1"/>
  <c r="K454" i="4" s="1"/>
  <c r="K448" i="4"/>
  <c r="K446" i="4"/>
  <c r="K444" i="4"/>
  <c r="K438" i="4"/>
  <c r="K437" i="4" s="1"/>
  <c r="K434" i="4"/>
  <c r="K432" i="4"/>
  <c r="K430" i="4"/>
  <c r="K427" i="4"/>
  <c r="K422" i="4"/>
  <c r="K420" i="4"/>
  <c r="K418" i="4"/>
  <c r="K412" i="4"/>
  <c r="K396" i="4"/>
  <c r="K394" i="4"/>
  <c r="K392" i="4"/>
  <c r="K385" i="4"/>
  <c r="K375" i="4"/>
  <c r="K369" i="4"/>
  <c r="K367" i="4"/>
  <c r="K360" i="4"/>
  <c r="K350" i="4"/>
  <c r="K347" i="4"/>
  <c r="K342" i="4"/>
  <c r="K339" i="4"/>
  <c r="K335" i="4"/>
  <c r="K333" i="4"/>
  <c r="K324" i="4"/>
  <c r="K318" i="4"/>
  <c r="K316" i="4"/>
  <c r="K314" i="4"/>
  <c r="K312" i="4"/>
  <c r="K310" i="4"/>
  <c r="K301" i="4"/>
  <c r="K299" i="4"/>
  <c r="K292" i="4"/>
  <c r="K286" i="4"/>
  <c r="K285" i="4" s="1"/>
  <c r="K284" i="4" s="1"/>
  <c r="K283" i="4" s="1"/>
  <c r="K282" i="4" s="1"/>
  <c r="K279" i="4"/>
  <c r="K155" i="4"/>
  <c r="K146" i="4"/>
  <c r="K109" i="4"/>
  <c r="K105" i="4"/>
  <c r="K82" i="4"/>
  <c r="K67" i="4"/>
  <c r="K57" i="4"/>
  <c r="K55" i="4"/>
  <c r="K52" i="4"/>
  <c r="K50" i="4"/>
  <c r="K48" i="4"/>
  <c r="K46" i="4"/>
  <c r="K41" i="4"/>
  <c r="K38" i="4"/>
  <c r="K32" i="4"/>
  <c r="K24" i="4"/>
  <c r="K22" i="4"/>
  <c r="H229" i="3" l="1"/>
  <c r="K66" i="4"/>
  <c r="K692" i="4"/>
  <c r="K691" i="4" s="1"/>
  <c r="H48" i="3"/>
  <c r="G176" i="3"/>
  <c r="H108" i="3"/>
  <c r="K21" i="4"/>
  <c r="K20" i="4" s="1"/>
  <c r="K298" i="4"/>
  <c r="K104" i="4"/>
  <c r="K1231" i="4"/>
  <c r="H224" i="3"/>
  <c r="G224" i="3"/>
  <c r="G35" i="3"/>
  <c r="G5" i="3" s="1"/>
  <c r="H35" i="3"/>
  <c r="H5" i="3" s="1"/>
  <c r="K972" i="4"/>
  <c r="K973" i="4"/>
  <c r="K834" i="4"/>
  <c r="K861" i="4"/>
  <c r="K581" i="4"/>
  <c r="K960" i="4"/>
  <c r="K1132" i="4"/>
  <c r="K1272" i="4"/>
  <c r="K1388" i="4"/>
  <c r="K826" i="4"/>
  <c r="K1025" i="4"/>
  <c r="K1288" i="4"/>
  <c r="K1348" i="4"/>
  <c r="K1028" i="4"/>
  <c r="K1068" i="4"/>
  <c r="K1053" i="4" s="1"/>
  <c r="K1099" i="4"/>
  <c r="K1297" i="4"/>
  <c r="K1328" i="4"/>
  <c r="K1436" i="4"/>
  <c r="K1283" i="4"/>
  <c r="K1343" i="4"/>
  <c r="K955" i="4"/>
  <c r="K1269" i="4"/>
  <c r="K1337" i="4"/>
  <c r="K1439" i="4"/>
  <c r="K1124" i="4"/>
  <c r="K1108" i="4"/>
  <c r="K807" i="4"/>
  <c r="K553" i="4"/>
  <c r="K502" i="4"/>
  <c r="K563" i="4"/>
  <c r="K507" i="4"/>
  <c r="K665" i="4"/>
  <c r="K662" i="4"/>
  <c r="K391" i="4"/>
  <c r="K1404" i="4"/>
  <c r="K475" i="4"/>
  <c r="G48" i="3"/>
  <c r="K459" i="4"/>
  <c r="K469" i="4"/>
  <c r="K379" i="4"/>
  <c r="K472" i="4"/>
  <c r="K492" i="4"/>
  <c r="K515" i="4"/>
  <c r="K1419" i="4"/>
  <c r="K542" i="4"/>
  <c r="K897" i="4"/>
  <c r="K278" i="4"/>
  <c r="K145" i="4"/>
  <c r="K40" i="4"/>
  <c r="K16" i="4"/>
  <c r="K1427" i="4"/>
  <c r="K1397" i="4"/>
  <c r="K612" i="4"/>
  <c r="K538" i="4"/>
  <c r="G71" i="3"/>
  <c r="H71" i="3"/>
  <c r="G108" i="3"/>
  <c r="K1414" i="4"/>
  <c r="K1378" i="4"/>
  <c r="K1377" i="4" s="1"/>
  <c r="K1304" i="4"/>
  <c r="K1182" i="4"/>
  <c r="K1181" i="4" s="1"/>
  <c r="K1085" i="4"/>
  <c r="K1075" i="4"/>
  <c r="K980" i="4"/>
  <c r="K902" i="4"/>
  <c r="K760" i="4"/>
  <c r="K714" i="4"/>
  <c r="K713" i="4" s="1"/>
  <c r="K462" i="4"/>
  <c r="K429" i="4"/>
  <c r="K346" i="4"/>
  <c r="K79" i="4"/>
  <c r="K65" i="4" s="1"/>
  <c r="K54" i="4"/>
  <c r="K44" i="4" s="1"/>
  <c r="K35" i="4"/>
  <c r="K592" i="4"/>
  <c r="K1032" i="4"/>
  <c r="K417" i="4"/>
  <c r="K307" i="4"/>
  <c r="K306" i="4" s="1"/>
  <c r="K332" i="4"/>
  <c r="K624" i="4"/>
  <c r="K866" i="4"/>
  <c r="K865" i="4" s="1"/>
  <c r="K1218" i="4"/>
  <c r="K1278" i="4"/>
  <c r="K382" i="4"/>
  <c r="K424" i="4"/>
  <c r="K792" i="4"/>
  <c r="K1314" i="4"/>
  <c r="K926" i="4"/>
  <c r="K1191" i="4"/>
  <c r="K1355" i="4"/>
  <c r="K45" i="4"/>
  <c r="K440" i="4"/>
  <c r="K765" i="4"/>
  <c r="K887" i="4"/>
  <c r="K1208" i="4"/>
  <c r="K637" i="4"/>
  <c r="K750" i="4"/>
  <c r="K777" i="4"/>
  <c r="K856" i="4"/>
  <c r="K1135" i="4"/>
  <c r="K1223" i="4"/>
  <c r="K321" i="4"/>
  <c r="K1111" i="4"/>
  <c r="K1172" i="4"/>
  <c r="K366" i="4"/>
  <c r="K570" i="4"/>
  <c r="J1349" i="4"/>
  <c r="J1348" i="4" s="1"/>
  <c r="I1349" i="4"/>
  <c r="J1344" i="4"/>
  <c r="J1343" i="4" s="1"/>
  <c r="I1344" i="4"/>
  <c r="J1338" i="4"/>
  <c r="J1337" i="4" s="1"/>
  <c r="I1338" i="4"/>
  <c r="J1329" i="4"/>
  <c r="J1328" i="4" s="1"/>
  <c r="I1329" i="4"/>
  <c r="J1325" i="4"/>
  <c r="I1325" i="4"/>
  <c r="J1323" i="4"/>
  <c r="I1323" i="4"/>
  <c r="I1320" i="4"/>
  <c r="J1317" i="4"/>
  <c r="I1317" i="4"/>
  <c r="J1315" i="4"/>
  <c r="I1315" i="4"/>
  <c r="J1312" i="4"/>
  <c r="I1312" i="4"/>
  <c r="J1310" i="4"/>
  <c r="I1310" i="4"/>
  <c r="J1305" i="4"/>
  <c r="I1305" i="4"/>
  <c r="J1298" i="4"/>
  <c r="J1297" i="4" s="1"/>
  <c r="I1298" i="4"/>
  <c r="J1289" i="4"/>
  <c r="J1288" i="4" s="1"/>
  <c r="I1289" i="4"/>
  <c r="J1284" i="4"/>
  <c r="J1283" i="4" s="1"/>
  <c r="I1284" i="4"/>
  <c r="J1281" i="4"/>
  <c r="I1281" i="4"/>
  <c r="J1279" i="4"/>
  <c r="I1279" i="4"/>
  <c r="J1275" i="4"/>
  <c r="I1275" i="4"/>
  <c r="J1273" i="4"/>
  <c r="J1272" i="4" s="1"/>
  <c r="I1273" i="4"/>
  <c r="J1270" i="4"/>
  <c r="J1269" i="4" s="1"/>
  <c r="I1270" i="4"/>
  <c r="K103" i="4" l="1"/>
  <c r="K833" i="4"/>
  <c r="K650" i="4"/>
  <c r="K458" i="4"/>
  <c r="K749" i="4"/>
  <c r="G223" i="3"/>
  <c r="H223" i="3"/>
  <c r="K1426" i="4"/>
  <c r="K1021" i="4"/>
  <c r="K1020" i="4" s="1"/>
  <c r="K855" i="4"/>
  <c r="K1287" i="4"/>
  <c r="K580" i="4"/>
  <c r="K569" i="4" s="1"/>
  <c r="K1327" i="4"/>
  <c r="K1268" i="4"/>
  <c r="K1277" i="4"/>
  <c r="K954" i="4"/>
  <c r="K825" i="4"/>
  <c r="K959" i="4"/>
  <c r="K552" i="4"/>
  <c r="K506" i="4"/>
  <c r="K501" i="4"/>
  <c r="K562" i="4"/>
  <c r="K602" i="4"/>
  <c r="I1272" i="4"/>
  <c r="I1283" i="4"/>
  <c r="I1288" i="4"/>
  <c r="I1328" i="4"/>
  <c r="I1337" i="4"/>
  <c r="I1343" i="4"/>
  <c r="I1348" i="4"/>
  <c r="I1269" i="4"/>
  <c r="I1297" i="4"/>
  <c r="G47" i="3"/>
  <c r="K690" i="4"/>
  <c r="K1171" i="4"/>
  <c r="K1098" i="4"/>
  <c r="K886" i="4"/>
  <c r="K541" i="4"/>
  <c r="K514" i="4"/>
  <c r="K491" i="4"/>
  <c r="K291" i="4"/>
  <c r="K277" i="4"/>
  <c r="K34" i="4"/>
  <c r="K1387" i="4"/>
  <c r="K1031" i="4"/>
  <c r="K537" i="4"/>
  <c r="H47" i="3"/>
  <c r="K1403" i="4"/>
  <c r="K1074" i="4"/>
  <c r="K776" i="4"/>
  <c r="K1354" i="4"/>
  <c r="K1207" i="4"/>
  <c r="K1190" i="4" s="1"/>
  <c r="J1278" i="4"/>
  <c r="J1277" i="4" s="1"/>
  <c r="I1278" i="4"/>
  <c r="J1304" i="4"/>
  <c r="I1304" i="4"/>
  <c r="J1314" i="4"/>
  <c r="I1314" i="4"/>
  <c r="J1287" i="4"/>
  <c r="I1319" i="4"/>
  <c r="J1327" i="4"/>
  <c r="J1268" i="4"/>
  <c r="K832" i="4" l="1"/>
  <c r="K1386" i="4"/>
  <c r="K1353" i="4" s="1"/>
  <c r="G4" i="3"/>
  <c r="G267" i="3" s="1"/>
  <c r="H4" i="3"/>
  <c r="K1170" i="4"/>
  <c r="K1267" i="4"/>
  <c r="I1287" i="4"/>
  <c r="I1268" i="4"/>
  <c r="K824" i="4"/>
  <c r="K953" i="4"/>
  <c r="I1327" i="4"/>
  <c r="K958" i="4"/>
  <c r="K971" i="4"/>
  <c r="K557" i="4"/>
  <c r="K551" i="4" s="1"/>
  <c r="K505" i="4"/>
  <c r="K500" i="4"/>
  <c r="I1277" i="4"/>
  <c r="K1052" i="4"/>
  <c r="K1019" i="4" s="1"/>
  <c r="K490" i="4"/>
  <c r="K513" i="4"/>
  <c r="K43" i="4"/>
  <c r="K276" i="4"/>
  <c r="J1267" i="4"/>
  <c r="I1303" i="4"/>
  <c r="J989" i="4"/>
  <c r="J988" i="4" s="1"/>
  <c r="J987" i="4" s="1"/>
  <c r="J986" i="4" s="1"/>
  <c r="I989" i="4"/>
  <c r="J984" i="4"/>
  <c r="J983" i="4" s="1"/>
  <c r="J982" i="4" s="1"/>
  <c r="J981" i="4" s="1"/>
  <c r="I984" i="4"/>
  <c r="J1443" i="4"/>
  <c r="J1442" i="4" s="1"/>
  <c r="J1440" i="4"/>
  <c r="J1439" i="4" s="1"/>
  <c r="J1437" i="4"/>
  <c r="J1436" i="4" s="1"/>
  <c r="J1428" i="4"/>
  <c r="J1423" i="4"/>
  <c r="J1420" i="4"/>
  <c r="J1417" i="4"/>
  <c r="J1415" i="4"/>
  <c r="J1412" i="4"/>
  <c r="J1410" i="4"/>
  <c r="J1405" i="4"/>
  <c r="J1398" i="4"/>
  <c r="J1389" i="4"/>
  <c r="J1388" i="4" s="1"/>
  <c r="J1384" i="4"/>
  <c r="J1383" i="4" s="1"/>
  <c r="J1381" i="4"/>
  <c r="J1379" i="4"/>
  <c r="J1363" i="4"/>
  <c r="J1362" i="4" s="1"/>
  <c r="J1360" i="4"/>
  <c r="J1359" i="4" s="1"/>
  <c r="J1357" i="4"/>
  <c r="J1356" i="4" s="1"/>
  <c r="J1255" i="4"/>
  <c r="J1254" i="4" s="1"/>
  <c r="J1250" i="4"/>
  <c r="J1249" i="4" s="1"/>
  <c r="J1242" i="4"/>
  <c r="J1241" i="4" s="1"/>
  <c r="J1233" i="4"/>
  <c r="J1232" i="4" s="1"/>
  <c r="J1229" i="4"/>
  <c r="J1227" i="4"/>
  <c r="J1224" i="4"/>
  <c r="J1221" i="4"/>
  <c r="J1219" i="4"/>
  <c r="J1216" i="4"/>
  <c r="J1214" i="4"/>
  <c r="J1209" i="4"/>
  <c r="J1202" i="4"/>
  <c r="J1201" i="4" s="1"/>
  <c r="J1193" i="4"/>
  <c r="J1192" i="4" s="1"/>
  <c r="J1188" i="4"/>
  <c r="J1187" i="4" s="1"/>
  <c r="J1185" i="4"/>
  <c r="J1183" i="4"/>
  <c r="J1179" i="4"/>
  <c r="J1177" i="4"/>
  <c r="J1176" i="4" s="1"/>
  <c r="J1174" i="4"/>
  <c r="J1173" i="4" s="1"/>
  <c r="J1142" i="4"/>
  <c r="J1140" i="4"/>
  <c r="J1133" i="4"/>
  <c r="J1132" i="4" s="1"/>
  <c r="J1125" i="4"/>
  <c r="J1124" i="4" s="1"/>
  <c r="J1116" i="4"/>
  <c r="J1114" i="4"/>
  <c r="J1112" i="4"/>
  <c r="J1109" i="4"/>
  <c r="J1108" i="4" s="1"/>
  <c r="J1100" i="4"/>
  <c r="J1099" i="4" s="1"/>
  <c r="J1094" i="4"/>
  <c r="J1091" i="4"/>
  <c r="J1088" i="4"/>
  <c r="J1086" i="4"/>
  <c r="J1083" i="4"/>
  <c r="J1081" i="4"/>
  <c r="J1076" i="4"/>
  <c r="J1069" i="4"/>
  <c r="J1068" i="4" s="1"/>
  <c r="J1055" i="4"/>
  <c r="J1054" i="4" s="1"/>
  <c r="J1045" i="4"/>
  <c r="J1044" i="4" s="1"/>
  <c r="J1043" i="4" s="1"/>
  <c r="J1041" i="4"/>
  <c r="J1039" i="4"/>
  <c r="J1037" i="4"/>
  <c r="J1035" i="4"/>
  <c r="J1033" i="4"/>
  <c r="J1029" i="4"/>
  <c r="J1028" i="4" s="1"/>
  <c r="J1026" i="4"/>
  <c r="J1025" i="4" s="1"/>
  <c r="J1023" i="4"/>
  <c r="J1022" i="4" s="1"/>
  <c r="J974" i="4"/>
  <c r="J973" i="4" s="1"/>
  <c r="J961" i="4"/>
  <c r="J960" i="4" s="1"/>
  <c r="J959" i="4" s="1"/>
  <c r="J958" i="4" s="1"/>
  <c r="J956" i="4"/>
  <c r="J955" i="4" s="1"/>
  <c r="J954" i="4" s="1"/>
  <c r="J953" i="4" s="1"/>
  <c r="J949" i="4"/>
  <c r="J944" i="4" s="1"/>
  <c r="J942" i="4"/>
  <c r="J941" i="4" s="1"/>
  <c r="J935" i="4"/>
  <c r="J934" i="4" s="1"/>
  <c r="J931" i="4"/>
  <c r="J929" i="4"/>
  <c r="J927" i="4"/>
  <c r="J924" i="4"/>
  <c r="J923" i="4" s="1"/>
  <c r="J921" i="4"/>
  <c r="J920" i="4" s="1"/>
  <c r="J916" i="4"/>
  <c r="J914" i="4"/>
  <c r="J912" i="4"/>
  <c r="J908" i="4"/>
  <c r="J906" i="4"/>
  <c r="J903" i="4"/>
  <c r="J900" i="4"/>
  <c r="J898" i="4"/>
  <c r="J895" i="4"/>
  <c r="J893" i="4"/>
  <c r="J891" i="4"/>
  <c r="J888" i="4"/>
  <c r="J876" i="4"/>
  <c r="J875" i="4" s="1"/>
  <c r="J873" i="4"/>
  <c r="J871" i="4"/>
  <c r="J867" i="4"/>
  <c r="J862" i="4"/>
  <c r="J859" i="4"/>
  <c r="J857" i="4"/>
  <c r="J841" i="4"/>
  <c r="J840" i="4" s="1"/>
  <c r="J835" i="4"/>
  <c r="J827" i="4"/>
  <c r="J826" i="4" s="1"/>
  <c r="J825" i="4" s="1"/>
  <c r="J824" i="4" s="1"/>
  <c r="J815" i="4"/>
  <c r="J810" i="4" s="1"/>
  <c r="J808" i="4"/>
  <c r="J807" i="4" s="1"/>
  <c r="J801" i="4"/>
  <c r="J800" i="4" s="1"/>
  <c r="J797" i="4"/>
  <c r="J795" i="4"/>
  <c r="J793" i="4"/>
  <c r="J790" i="4"/>
  <c r="J789" i="4" s="1"/>
  <c r="J787" i="4"/>
  <c r="J786" i="4" s="1"/>
  <c r="J782" i="4"/>
  <c r="J780" i="4"/>
  <c r="J778" i="4"/>
  <c r="J771" i="4"/>
  <c r="J769" i="4"/>
  <c r="J766" i="4"/>
  <c r="J763" i="4"/>
  <c r="J761" i="4"/>
  <c r="J758" i="4"/>
  <c r="J756" i="4"/>
  <c r="J754" i="4"/>
  <c r="J751" i="4"/>
  <c r="J734" i="4"/>
  <c r="J733" i="4" s="1"/>
  <c r="J731" i="4"/>
  <c r="J720" i="4"/>
  <c r="J719" i="4" s="1"/>
  <c r="J717" i="4"/>
  <c r="J715" i="4"/>
  <c r="J699" i="4"/>
  <c r="J698" i="4" s="1"/>
  <c r="J693" i="4"/>
  <c r="J692" i="4" s="1"/>
  <c r="J670" i="4"/>
  <c r="J665" i="4" s="1"/>
  <c r="J663" i="4"/>
  <c r="J662" i="4" s="1"/>
  <c r="J655" i="4"/>
  <c r="J654" i="4" s="1"/>
  <c r="J652" i="4"/>
  <c r="J651" i="4" s="1"/>
  <c r="J646" i="4"/>
  <c r="J640" i="4"/>
  <c r="J638" i="4"/>
  <c r="J635" i="4"/>
  <c r="J632" i="4"/>
  <c r="J613" i="4"/>
  <c r="J599" i="4"/>
  <c r="J598" i="4" s="1"/>
  <c r="J594" i="4"/>
  <c r="J593" i="4" s="1"/>
  <c r="J590" i="4"/>
  <c r="J581" i="4" s="1"/>
  <c r="J580" i="4" s="1"/>
  <c r="J578" i="4"/>
  <c r="J577" i="4" s="1"/>
  <c r="J572" i="4"/>
  <c r="J564" i="4"/>
  <c r="J563" i="4" s="1"/>
  <c r="J562" i="4" s="1"/>
  <c r="J554" i="4"/>
  <c r="J553" i="4" s="1"/>
  <c r="J543" i="4"/>
  <c r="J539" i="4"/>
  <c r="J531" i="4"/>
  <c r="J523" i="4"/>
  <c r="J516" i="4"/>
  <c r="J508" i="4"/>
  <c r="J507" i="4" s="1"/>
  <c r="J506" i="4" s="1"/>
  <c r="J503" i="4"/>
  <c r="J502" i="4" s="1"/>
  <c r="J501" i="4" s="1"/>
  <c r="J498" i="4"/>
  <c r="J493" i="4"/>
  <c r="J488" i="4"/>
  <c r="J480" i="4"/>
  <c r="J478" i="4"/>
  <c r="J473" i="4"/>
  <c r="J470" i="4"/>
  <c r="J467" i="4"/>
  <c r="J465" i="4"/>
  <c r="J463" i="4"/>
  <c r="J460" i="4"/>
  <c r="J456" i="4"/>
  <c r="J455" i="4" s="1"/>
  <c r="J454" i="4" s="1"/>
  <c r="J448" i="4"/>
  <c r="J446" i="4"/>
  <c r="J444" i="4"/>
  <c r="J438" i="4"/>
  <c r="J437" i="4" s="1"/>
  <c r="J434" i="4"/>
  <c r="J432" i="4"/>
  <c r="J430" i="4"/>
  <c r="J427" i="4"/>
  <c r="J425" i="4"/>
  <c r="J422" i="4"/>
  <c r="J420" i="4"/>
  <c r="J418" i="4"/>
  <c r="J412" i="4"/>
  <c r="J410" i="4"/>
  <c r="J396" i="4"/>
  <c r="J394" i="4"/>
  <c r="J392" i="4"/>
  <c r="J385" i="4"/>
  <c r="J383" i="4"/>
  <c r="J380" i="4"/>
  <c r="J375" i="4"/>
  <c r="J372" i="4"/>
  <c r="J369" i="4"/>
  <c r="J367" i="4"/>
  <c r="J362" i="4"/>
  <c r="J360" i="4"/>
  <c r="J358" i="4"/>
  <c r="J350" i="4"/>
  <c r="J347" i="4"/>
  <c r="J342" i="4"/>
  <c r="J339" i="4"/>
  <c r="J337" i="4"/>
  <c r="J335" i="4"/>
  <c r="J333" i="4"/>
  <c r="J324" i="4"/>
  <c r="J318" i="4"/>
  <c r="J316" i="4"/>
  <c r="J314" i="4"/>
  <c r="J312" i="4"/>
  <c r="J310" i="4"/>
  <c r="J308" i="4"/>
  <c r="J301" i="4"/>
  <c r="J299" i="4"/>
  <c r="J292" i="4"/>
  <c r="J286" i="4"/>
  <c r="J285" i="4" s="1"/>
  <c r="J284" i="4" s="1"/>
  <c r="J283" i="4" s="1"/>
  <c r="J282" i="4" s="1"/>
  <c r="J279" i="4"/>
  <c r="J155" i="4"/>
  <c r="J146" i="4"/>
  <c r="J109" i="4"/>
  <c r="J105" i="4"/>
  <c r="J82" i="4"/>
  <c r="J80" i="4"/>
  <c r="J67" i="4"/>
  <c r="J57" i="4"/>
  <c r="J55" i="4"/>
  <c r="J52" i="4"/>
  <c r="J50" i="4"/>
  <c r="J48" i="4"/>
  <c r="J46" i="4"/>
  <c r="J41" i="4"/>
  <c r="J38" i="4"/>
  <c r="J36" i="4"/>
  <c r="J32" i="4"/>
  <c r="J24" i="4"/>
  <c r="J22" i="4"/>
  <c r="I961" i="4"/>
  <c r="I956" i="4"/>
  <c r="I949" i="4"/>
  <c r="I942" i="4"/>
  <c r="I935" i="4"/>
  <c r="I931" i="4"/>
  <c r="I929" i="4"/>
  <c r="I927" i="4"/>
  <c r="I924" i="4"/>
  <c r="I921" i="4"/>
  <c r="I916" i="4"/>
  <c r="I914" i="4"/>
  <c r="I912" i="4"/>
  <c r="I908" i="4"/>
  <c r="I906" i="4"/>
  <c r="I903" i="4"/>
  <c r="I900" i="4"/>
  <c r="I898" i="4"/>
  <c r="I895" i="4"/>
  <c r="I893" i="4"/>
  <c r="I891" i="4"/>
  <c r="I888" i="4"/>
  <c r="I876" i="4"/>
  <c r="I873" i="4"/>
  <c r="I871" i="4"/>
  <c r="I867" i="4"/>
  <c r="I862" i="4"/>
  <c r="I859" i="4"/>
  <c r="I857" i="4"/>
  <c r="I841" i="4"/>
  <c r="I835" i="4"/>
  <c r="I969" i="4"/>
  <c r="I974" i="4"/>
  <c r="I973" i="4" s="1"/>
  <c r="I286" i="4"/>
  <c r="J1191" i="4" l="1"/>
  <c r="J66" i="4"/>
  <c r="K275" i="4"/>
  <c r="J571" i="4"/>
  <c r="J570" i="4" s="1"/>
  <c r="D11" i="991"/>
  <c r="J21" i="4"/>
  <c r="J20" i="4" s="1"/>
  <c r="J104" i="4"/>
  <c r="H267" i="3"/>
  <c r="E11" i="991"/>
  <c r="J1231" i="4"/>
  <c r="J1090" i="4"/>
  <c r="D12" i="991"/>
  <c r="E12" i="991"/>
  <c r="J505" i="4"/>
  <c r="J500" i="4"/>
  <c r="J557" i="4"/>
  <c r="J552" i="4"/>
  <c r="J861" i="4"/>
  <c r="J834" i="4"/>
  <c r="I1267" i="4"/>
  <c r="I972" i="4"/>
  <c r="J972" i="4"/>
  <c r="I983" i="4"/>
  <c r="I988" i="4"/>
  <c r="I875" i="4"/>
  <c r="I1286" i="4"/>
  <c r="J391" i="4"/>
  <c r="J650" i="4"/>
  <c r="J475" i="4"/>
  <c r="I911" i="4"/>
  <c r="J866" i="4"/>
  <c r="J865" i="4" s="1"/>
  <c r="I866" i="4"/>
  <c r="J379" i="4"/>
  <c r="J542" i="4"/>
  <c r="J472" i="4"/>
  <c r="J492" i="4"/>
  <c r="J298" i="4"/>
  <c r="J459" i="4"/>
  <c r="J469" i="4"/>
  <c r="J486" i="4"/>
  <c r="J515" i="4"/>
  <c r="J497" i="4"/>
  <c r="J278" i="4"/>
  <c r="J145" i="4"/>
  <c r="J40" i="4"/>
  <c r="J16" i="4"/>
  <c r="J1427" i="4"/>
  <c r="J1397" i="4"/>
  <c r="J1387" i="4" s="1"/>
  <c r="J612" i="4"/>
  <c r="J602" i="4" s="1"/>
  <c r="J538" i="4"/>
  <c r="J980" i="4"/>
  <c r="J1404" i="4"/>
  <c r="J1135" i="4"/>
  <c r="J1426" i="4"/>
  <c r="J887" i="4"/>
  <c r="J897" i="4"/>
  <c r="J35" i="4"/>
  <c r="J1208" i="4"/>
  <c r="J1218" i="4"/>
  <c r="I955" i="4"/>
  <c r="J1111" i="4"/>
  <c r="J760" i="4"/>
  <c r="J902" i="4"/>
  <c r="I944" i="4"/>
  <c r="J777" i="4"/>
  <c r="J1053" i="4"/>
  <c r="J366" i="4"/>
  <c r="J424" i="4"/>
  <c r="J1172" i="4"/>
  <c r="J1182" i="4"/>
  <c r="J1181" i="4" s="1"/>
  <c r="J1378" i="4"/>
  <c r="J1377" i="4" s="1"/>
  <c r="J79" i="4"/>
  <c r="J346" i="4"/>
  <c r="J714" i="4"/>
  <c r="J713" i="4" s="1"/>
  <c r="J1075" i="4"/>
  <c r="J750" i="4"/>
  <c r="J792" i="4"/>
  <c r="J1414" i="4"/>
  <c r="J45" i="4"/>
  <c r="J1021" i="4"/>
  <c r="J1020" i="4" s="1"/>
  <c r="I840" i="4"/>
  <c r="I923" i="4"/>
  <c r="I926" i="4"/>
  <c r="I941" i="4"/>
  <c r="J321" i="4"/>
  <c r="J624" i="4"/>
  <c r="J926" i="4"/>
  <c r="J1032" i="4"/>
  <c r="J1223" i="4"/>
  <c r="J592" i="4"/>
  <c r="J691" i="4"/>
  <c r="I902" i="4"/>
  <c r="J54" i="4"/>
  <c r="J44" i="4" s="1"/>
  <c r="J307" i="4"/>
  <c r="J306" i="4" s="1"/>
  <c r="J332" i="4"/>
  <c r="J382" i="4"/>
  <c r="J417" i="4"/>
  <c r="J429" i="4"/>
  <c r="J440" i="4"/>
  <c r="J462" i="4"/>
  <c r="J637" i="4"/>
  <c r="J765" i="4"/>
  <c r="J856" i="4"/>
  <c r="J1085" i="4"/>
  <c r="J1419" i="4"/>
  <c r="J1355" i="4"/>
  <c r="I960" i="4"/>
  <c r="I897" i="4"/>
  <c r="I934" i="4"/>
  <c r="I834" i="4"/>
  <c r="I856" i="4"/>
  <c r="I861" i="4"/>
  <c r="I920" i="4"/>
  <c r="I887" i="4"/>
  <c r="I285" i="4"/>
  <c r="I968" i="4"/>
  <c r="J65" i="4" l="1"/>
  <c r="D10" i="991"/>
  <c r="J458" i="4"/>
  <c r="J103" i="4"/>
  <c r="J749" i="4"/>
  <c r="E10" i="991"/>
  <c r="J551" i="4"/>
  <c r="I1266" i="4"/>
  <c r="J855" i="4"/>
  <c r="J833" i="4"/>
  <c r="J971" i="4"/>
  <c r="I954" i="4"/>
  <c r="I865" i="4"/>
  <c r="I987" i="4"/>
  <c r="I982" i="4"/>
  <c r="J291" i="4"/>
  <c r="J491" i="4"/>
  <c r="J541" i="4"/>
  <c r="J514" i="4"/>
  <c r="J277" i="4"/>
  <c r="J34" i="4"/>
  <c r="J1031" i="4"/>
  <c r="J537" i="4"/>
  <c r="J1098" i="4"/>
  <c r="J569" i="4"/>
  <c r="J886" i="4"/>
  <c r="J1207" i="4"/>
  <c r="J1190" i="4" s="1"/>
  <c r="J690" i="4"/>
  <c r="J776" i="4"/>
  <c r="J1171" i="4"/>
  <c r="J1074" i="4"/>
  <c r="J1403" i="4"/>
  <c r="J1386" i="4" s="1"/>
  <c r="J1354" i="4"/>
  <c r="I855" i="4"/>
  <c r="I910" i="4"/>
  <c r="I959" i="4"/>
  <c r="I833" i="4"/>
  <c r="I886" i="4"/>
  <c r="I284" i="4"/>
  <c r="I971" i="4"/>
  <c r="I967" i="4"/>
  <c r="J1170" i="4" l="1"/>
  <c r="J832" i="4"/>
  <c r="I953" i="4"/>
  <c r="I981" i="4"/>
  <c r="I986" i="4"/>
  <c r="J490" i="4"/>
  <c r="J1052" i="4"/>
  <c r="J1019" i="4" s="1"/>
  <c r="J513" i="4"/>
  <c r="J276" i="4"/>
  <c r="J43" i="4"/>
  <c r="J1353" i="4"/>
  <c r="I832" i="4"/>
  <c r="I958" i="4"/>
  <c r="I864" i="4"/>
  <c r="I283" i="4"/>
  <c r="I966" i="4"/>
  <c r="J275" i="4" l="1"/>
  <c r="I965" i="4"/>
  <c r="I980" i="4"/>
  <c r="I831" i="4"/>
  <c r="I282" i="4"/>
  <c r="F226" i="3" l="1"/>
  <c r="F225" i="3" l="1"/>
  <c r="F224" i="3" l="1"/>
  <c r="G63" i="990"/>
  <c r="G59" i="990"/>
  <c r="G52" i="990"/>
  <c r="G41" i="990"/>
  <c r="G28" i="990"/>
  <c r="G17" i="990"/>
  <c r="G12" i="990"/>
  <c r="G7" i="990" l="1"/>
  <c r="F223" i="3"/>
  <c r="G46" i="990"/>
  <c r="G40" i="990"/>
  <c r="G58" i="990"/>
  <c r="G57" i="990" s="1"/>
  <c r="G27" i="990"/>
  <c r="G5" i="990" l="1"/>
  <c r="G67" i="990" s="1"/>
  <c r="B9" i="991"/>
  <c r="C9" i="991"/>
  <c r="F238" i="3"/>
  <c r="F240" i="3"/>
  <c r="F248" i="3"/>
  <c r="F250" i="3"/>
  <c r="F260" i="3"/>
  <c r="F233" i="3"/>
  <c r="F210" i="3"/>
  <c r="F209" i="3" s="1"/>
  <c r="F212" i="3"/>
  <c r="F215" i="3"/>
  <c r="F214" i="3" s="1"/>
  <c r="F178" i="3"/>
  <c r="F181" i="3"/>
  <c r="F183" i="3"/>
  <c r="F185" i="3"/>
  <c r="F188" i="3"/>
  <c r="F191" i="3"/>
  <c r="F196" i="3"/>
  <c r="F198" i="3"/>
  <c r="F205" i="3"/>
  <c r="F174" i="3"/>
  <c r="F110" i="3"/>
  <c r="F112" i="3"/>
  <c r="F114" i="3"/>
  <c r="F120" i="3"/>
  <c r="F119" i="3" s="1"/>
  <c r="F125" i="3"/>
  <c r="F128" i="3"/>
  <c r="F130" i="3"/>
  <c r="F132" i="3"/>
  <c r="F136" i="3"/>
  <c r="F138" i="3"/>
  <c r="F140" i="3"/>
  <c r="F143" i="3"/>
  <c r="F145" i="3"/>
  <c r="F148" i="3"/>
  <c r="F150" i="3"/>
  <c r="F152" i="3"/>
  <c r="F156" i="3"/>
  <c r="F162" i="3"/>
  <c r="F164" i="3"/>
  <c r="F166" i="3"/>
  <c r="F73" i="3"/>
  <c r="F78" i="3"/>
  <c r="F80" i="3"/>
  <c r="F82" i="3"/>
  <c r="F85" i="3"/>
  <c r="F90" i="3"/>
  <c r="F93" i="3"/>
  <c r="F95" i="3"/>
  <c r="F101" i="3"/>
  <c r="F103" i="3"/>
  <c r="F106" i="3"/>
  <c r="F50" i="3"/>
  <c r="F52" i="3"/>
  <c r="F54" i="3"/>
  <c r="F56" i="3"/>
  <c r="F63" i="3"/>
  <c r="F66" i="3"/>
  <c r="F69" i="3"/>
  <c r="F23" i="3"/>
  <c r="F25" i="3"/>
  <c r="F27" i="3"/>
  <c r="F29" i="3"/>
  <c r="F31" i="3"/>
  <c r="F33" i="3"/>
  <c r="F15" i="3"/>
  <c r="C8" i="991" l="1"/>
  <c r="C7" i="991" s="1"/>
  <c r="F237" i="3"/>
  <c r="B8" i="991"/>
  <c r="B7" i="991" s="1"/>
  <c r="F193" i="3"/>
  <c r="F22" i="3"/>
  <c r="F7" i="3"/>
  <c r="F43" i="3"/>
  <c r="F204" i="3"/>
  <c r="F187" i="3"/>
  <c r="F177" i="3"/>
  <c r="F232" i="3"/>
  <c r="F17" i="3"/>
  <c r="F155" i="3"/>
  <c r="F124" i="3"/>
  <c r="F259" i="3"/>
  <c r="F97" i="3"/>
  <c r="F14" i="3"/>
  <c r="F105" i="3"/>
  <c r="F173" i="3"/>
  <c r="F190" i="3"/>
  <c r="F208" i="3"/>
  <c r="F247" i="3"/>
  <c r="F100" i="3"/>
  <c r="F84" i="3"/>
  <c r="F142" i="3"/>
  <c r="F109" i="3"/>
  <c r="F72" i="3"/>
  <c r="F58" i="3"/>
  <c r="F36" i="3"/>
  <c r="F89" i="3"/>
  <c r="F147" i="3"/>
  <c r="F158" i="3"/>
  <c r="F127" i="3"/>
  <c r="F49" i="3"/>
  <c r="F65" i="3"/>
  <c r="F135" i="3"/>
  <c r="F180" i="3"/>
  <c r="I539" i="4"/>
  <c r="I1179" i="4"/>
  <c r="I1033" i="4"/>
  <c r="I1035" i="4"/>
  <c r="I1037" i="4"/>
  <c r="I1039" i="4"/>
  <c r="I1041" i="4"/>
  <c r="I1443" i="4"/>
  <c r="I827" i="4"/>
  <c r="F176" i="3" l="1"/>
  <c r="F236" i="3"/>
  <c r="F6" i="3"/>
  <c r="F21" i="3"/>
  <c r="F172" i="3"/>
  <c r="F258" i="3"/>
  <c r="F35" i="3"/>
  <c r="I826" i="4"/>
  <c r="F48" i="3"/>
  <c r="F71" i="3"/>
  <c r="F108" i="3"/>
  <c r="I1032" i="4"/>
  <c r="F5" i="3" l="1"/>
  <c r="F47" i="3"/>
  <c r="I825" i="4"/>
  <c r="I1031" i="4"/>
  <c r="J522" i="4"/>
  <c r="J408" i="4"/>
  <c r="J403" i="4"/>
  <c r="J389" i="4"/>
  <c r="J378" i="4"/>
  <c r="J345" i="4"/>
  <c r="J534" i="4" l="1"/>
  <c r="J365" i="4"/>
  <c r="J402" i="4"/>
  <c r="J401" i="4" s="1"/>
  <c r="J414" i="4"/>
  <c r="J377" i="4"/>
  <c r="J344" i="4"/>
  <c r="J388" i="4"/>
  <c r="J407" i="4"/>
  <c r="J521" i="4"/>
  <c r="K364" i="4"/>
  <c r="K533" i="4"/>
  <c r="K388" i="4"/>
  <c r="I824" i="4"/>
  <c r="J533" i="4" l="1"/>
  <c r="J520" i="4"/>
  <c r="J364" i="4"/>
  <c r="J353" i="4" s="1"/>
  <c r="J371" i="4"/>
  <c r="J409" i="4"/>
  <c r="J406" i="4"/>
  <c r="J387" i="4"/>
  <c r="J341" i="4"/>
  <c r="J530" i="4"/>
  <c r="K521" i="4"/>
  <c r="K387" i="4"/>
  <c r="K414" i="4"/>
  <c r="K344" i="4"/>
  <c r="K327" i="4"/>
  <c r="K530" i="4"/>
  <c r="K353" i="4"/>
  <c r="K407" i="4"/>
  <c r="K377" i="4"/>
  <c r="I632" i="4"/>
  <c r="I652" i="4"/>
  <c r="K520" i="4" l="1"/>
  <c r="J327" i="4"/>
  <c r="J519" i="4"/>
  <c r="J390" i="4"/>
  <c r="J331" i="4"/>
  <c r="J352" i="4"/>
  <c r="K371" i="4"/>
  <c r="K352" i="4" s="1"/>
  <c r="K326" i="4"/>
  <c r="K409" i="4"/>
  <c r="K406" i="4"/>
  <c r="K341" i="4"/>
  <c r="I651" i="4"/>
  <c r="I729" i="4"/>
  <c r="I780" i="4"/>
  <c r="I782" i="4"/>
  <c r="I822" i="4"/>
  <c r="I717" i="4"/>
  <c r="I720" i="4"/>
  <c r="I465" i="4"/>
  <c r="I422" i="4"/>
  <c r="I420" i="4"/>
  <c r="I1142" i="4"/>
  <c r="I1140" i="4"/>
  <c r="I1133" i="4"/>
  <c r="I1125" i="4"/>
  <c r="I1116" i="4"/>
  <c r="I1114" i="4"/>
  <c r="I1112" i="4"/>
  <c r="I1100" i="4"/>
  <c r="I1094" i="4"/>
  <c r="I1088" i="4"/>
  <c r="I1086" i="4"/>
  <c r="I1083" i="4"/>
  <c r="I1081" i="4"/>
  <c r="I1076" i="4"/>
  <c r="I1069" i="4"/>
  <c r="I1055" i="4"/>
  <c r="I1045" i="4"/>
  <c r="I1029" i="4"/>
  <c r="I1026" i="4"/>
  <c r="I1023" i="4"/>
  <c r="I734" i="4"/>
  <c r="I731" i="4"/>
  <c r="I725" i="4"/>
  <c r="I693" i="4"/>
  <c r="I493" i="4"/>
  <c r="I488" i="4"/>
  <c r="I448" i="4"/>
  <c r="I446" i="4"/>
  <c r="I444" i="4"/>
  <c r="I432" i="4"/>
  <c r="I430" i="4"/>
  <c r="I427" i="4"/>
  <c r="I418" i="4"/>
  <c r="I396" i="4"/>
  <c r="I394" i="4"/>
  <c r="I377" i="4"/>
  <c r="I375" i="4"/>
  <c r="I372" i="4"/>
  <c r="I364" i="4"/>
  <c r="I344" i="4"/>
  <c r="I342" i="4"/>
  <c r="I339" i="4"/>
  <c r="I337" i="4"/>
  <c r="I324" i="4"/>
  <c r="I318" i="4"/>
  <c r="I316" i="4"/>
  <c r="I314" i="4"/>
  <c r="I312" i="4"/>
  <c r="I486" i="4" l="1"/>
  <c r="J822" i="4"/>
  <c r="J326" i="4"/>
  <c r="I1090" i="4"/>
  <c r="K519" i="4"/>
  <c r="J518" i="4"/>
  <c r="J512" i="4" s="1"/>
  <c r="J330" i="4"/>
  <c r="K390" i="4"/>
  <c r="K320" i="4"/>
  <c r="K331" i="4"/>
  <c r="I1108" i="4"/>
  <c r="I1044" i="4"/>
  <c r="I719" i="4"/>
  <c r="I821" i="4"/>
  <c r="I1132" i="4"/>
  <c r="I1022" i="4"/>
  <c r="I1054" i="4"/>
  <c r="I733" i="4"/>
  <c r="I1025" i="4"/>
  <c r="I1068" i="4"/>
  <c r="I1099" i="4"/>
  <c r="I692" i="4"/>
  <c r="I1028" i="4"/>
  <c r="I1124" i="4"/>
  <c r="I492" i="4"/>
  <c r="I724" i="4"/>
  <c r="I417" i="4"/>
  <c r="I1085" i="4"/>
  <c r="I1135" i="4"/>
  <c r="I1111" i="4"/>
  <c r="I1075" i="4"/>
  <c r="I1177" i="4"/>
  <c r="I1183" i="4"/>
  <c r="I1185" i="4"/>
  <c r="I1188" i="4"/>
  <c r="I1193" i="4"/>
  <c r="I1202" i="4"/>
  <c r="I1209" i="4"/>
  <c r="I1214" i="4"/>
  <c r="I1216" i="4"/>
  <c r="I1224" i="4"/>
  <c r="I1227" i="4"/>
  <c r="I1229" i="4"/>
  <c r="I1233" i="4"/>
  <c r="I1242" i="4"/>
  <c r="I1255" i="4"/>
  <c r="I1241" i="4" l="1"/>
  <c r="I1232" i="4"/>
  <c r="I1192" i="4"/>
  <c r="J821" i="4"/>
  <c r="J320" i="4"/>
  <c r="I723" i="4"/>
  <c r="K290" i="4"/>
  <c r="K330" i="4"/>
  <c r="K518" i="4"/>
  <c r="I1053" i="4"/>
  <c r="I820" i="4"/>
  <c r="I1043" i="4"/>
  <c r="I1021" i="4"/>
  <c r="I1176" i="4"/>
  <c r="I1187" i="4"/>
  <c r="I1254" i="4"/>
  <c r="I1201" i="4"/>
  <c r="I1098" i="4"/>
  <c r="I1182" i="4"/>
  <c r="I1074" i="4"/>
  <c r="I1223" i="4"/>
  <c r="I1208" i="4"/>
  <c r="I715" i="4"/>
  <c r="I751" i="4"/>
  <c r="I754" i="4"/>
  <c r="K512" i="4" l="1"/>
  <c r="J820" i="4"/>
  <c r="J290" i="4"/>
  <c r="J289" i="4" s="1"/>
  <c r="K289" i="4"/>
  <c r="I1020" i="4"/>
  <c r="I819" i="4"/>
  <c r="I1191" i="4"/>
  <c r="I1181" i="4"/>
  <c r="I1052" i="4"/>
  <c r="I714" i="4"/>
  <c r="I756" i="4"/>
  <c r="I758" i="4"/>
  <c r="I761" i="4"/>
  <c r="I763" i="4"/>
  <c r="I766" i="4"/>
  <c r="I769" i="4"/>
  <c r="I771" i="4"/>
  <c r="I778" i="4"/>
  <c r="I787" i="4"/>
  <c r="I790" i="4"/>
  <c r="I793" i="4"/>
  <c r="I795" i="4"/>
  <c r="I797" i="4"/>
  <c r="I801" i="4"/>
  <c r="I808" i="4"/>
  <c r="I815" i="4"/>
  <c r="I699" i="4"/>
  <c r="I655" i="4"/>
  <c r="I663" i="4"/>
  <c r="I670" i="4"/>
  <c r="I646" i="4"/>
  <c r="I643" i="4"/>
  <c r="I638" i="4"/>
  <c r="I640" i="4"/>
  <c r="I635" i="4"/>
  <c r="I613" i="4"/>
  <c r="I590" i="4"/>
  <c r="I594" i="4"/>
  <c r="I599" i="4"/>
  <c r="I572" i="4"/>
  <c r="I578" i="4"/>
  <c r="I543" i="4"/>
  <c r="I109" i="4"/>
  <c r="I55" i="4"/>
  <c r="I57" i="4"/>
  <c r="I36" i="4"/>
  <c r="I38" i="4"/>
  <c r="I32" i="4"/>
  <c r="I24" i="4"/>
  <c r="I22" i="4"/>
  <c r="I21" i="4" l="1"/>
  <c r="I800" i="4"/>
  <c r="J819" i="4"/>
  <c r="I810" i="4"/>
  <c r="I789" i="4"/>
  <c r="I777" i="4"/>
  <c r="I713" i="4"/>
  <c r="I581" i="4"/>
  <c r="I807" i="4"/>
  <c r="I786" i="4"/>
  <c r="I577" i="4"/>
  <c r="I662" i="4"/>
  <c r="I571" i="4"/>
  <c r="I612" i="4"/>
  <c r="I654" i="4"/>
  <c r="I698" i="4"/>
  <c r="I1019" i="4"/>
  <c r="I598" i="4"/>
  <c r="I593" i="4"/>
  <c r="I542" i="4"/>
  <c r="I665" i="4"/>
  <c r="I624" i="4"/>
  <c r="I16" i="4"/>
  <c r="I9" i="4"/>
  <c r="I792" i="4"/>
  <c r="I642" i="4"/>
  <c r="I750" i="4"/>
  <c r="I765" i="4"/>
  <c r="I760" i="4"/>
  <c r="I637" i="4"/>
  <c r="I8" i="4" l="1"/>
  <c r="I749" i="4"/>
  <c r="I570" i="4"/>
  <c r="I592" i="4"/>
  <c r="I650" i="4"/>
  <c r="I541" i="4"/>
  <c r="I580" i="4"/>
  <c r="I691" i="4"/>
  <c r="I602" i="4"/>
  <c r="I776" i="4"/>
  <c r="I623" i="4"/>
  <c r="I1381" i="4"/>
  <c r="I1379" i="4"/>
  <c r="I1357" i="4"/>
  <c r="I1360" i="4"/>
  <c r="I1363" i="4"/>
  <c r="I1442" i="4"/>
  <c r="I1440" i="4"/>
  <c r="I1437" i="4"/>
  <c r="I1428" i="4"/>
  <c r="I1423" i="4"/>
  <c r="I1420" i="4"/>
  <c r="I1415" i="4"/>
  <c r="I1417" i="4"/>
  <c r="I1412" i="4"/>
  <c r="I1410" i="4"/>
  <c r="I1405" i="4"/>
  <c r="I1398" i="4"/>
  <c r="I1389" i="4"/>
  <c r="I1436" i="4" l="1"/>
  <c r="I1359" i="4"/>
  <c r="I1388" i="4"/>
  <c r="I1397" i="4"/>
  <c r="I1362" i="4"/>
  <c r="I1356" i="4"/>
  <c r="I1383" i="4"/>
  <c r="I569" i="4"/>
  <c r="I1427" i="4"/>
  <c r="I1439" i="4"/>
  <c r="I601" i="4"/>
  <c r="I1414" i="4"/>
  <c r="I1419" i="4"/>
  <c r="I1404" i="4"/>
  <c r="I1378" i="4"/>
  <c r="I1355" i="4" l="1"/>
  <c r="I1387" i="4"/>
  <c r="I1377" i="4"/>
  <c r="I1426" i="4"/>
  <c r="I1403" i="4"/>
  <c r="I1354" i="4" l="1"/>
  <c r="I1386" i="4"/>
  <c r="I1353" i="4" l="1"/>
  <c r="I508" i="4" l="1"/>
  <c r="I412" i="4"/>
  <c r="I507" i="4" l="1"/>
  <c r="I506" i="4" l="1"/>
  <c r="I554" i="4" l="1"/>
  <c r="I505" i="4"/>
  <c r="I553" i="4" l="1"/>
  <c r="I552" i="4" l="1"/>
  <c r="I1250" i="4" l="1"/>
  <c r="I1221" i="4"/>
  <c r="I1219" i="4"/>
  <c r="I1174" i="4"/>
  <c r="I564" i="4"/>
  <c r="I538" i="4"/>
  <c r="I533" i="4"/>
  <c r="I531" i="4"/>
  <c r="I523" i="4"/>
  <c r="I521" i="4"/>
  <c r="I516" i="4"/>
  <c r="I503" i="4"/>
  <c r="I498" i="4"/>
  <c r="I480" i="4"/>
  <c r="I473" i="4"/>
  <c r="I470" i="4"/>
  <c r="I467" i="4"/>
  <c r="I463" i="4"/>
  <c r="I460" i="4"/>
  <c r="I456" i="4"/>
  <c r="I438" i="4"/>
  <c r="I434" i="4"/>
  <c r="I414" i="4"/>
  <c r="I407" i="4"/>
  <c r="I402" i="4"/>
  <c r="I392" i="4"/>
  <c r="I388" i="4"/>
  <c r="I385" i="4"/>
  <c r="I383" i="4"/>
  <c r="I379" i="4"/>
  <c r="I367" i="4"/>
  <c r="I360" i="4"/>
  <c r="I354" i="4"/>
  <c r="I350" i="4"/>
  <c r="I347" i="4"/>
  <c r="I335" i="4"/>
  <c r="I333" i="4"/>
  <c r="I326" i="4"/>
  <c r="I310" i="4"/>
  <c r="I308" i="4"/>
  <c r="I299" i="4"/>
  <c r="I279" i="4"/>
  <c r="I155" i="4"/>
  <c r="I146" i="4"/>
  <c r="I105" i="4"/>
  <c r="I80" i="4"/>
  <c r="I52" i="4"/>
  <c r="I50" i="4"/>
  <c r="I48" i="4"/>
  <c r="I46" i="4"/>
  <c r="I41" i="4"/>
  <c r="F254" i="3"/>
  <c r="F235" i="3" s="1"/>
  <c r="F231" i="3"/>
  <c r="F207" i="3"/>
  <c r="F4" i="3" l="1"/>
  <c r="I520" i="4"/>
  <c r="I401" i="4"/>
  <c r="I475" i="4"/>
  <c r="F230" i="3"/>
  <c r="F229" i="3" s="1"/>
  <c r="I502" i="4"/>
  <c r="I563" i="4"/>
  <c r="I437" i="4"/>
  <c r="I1249" i="4"/>
  <c r="I455" i="4"/>
  <c r="I1173" i="4"/>
  <c r="I515" i="4"/>
  <c r="I497" i="4"/>
  <c r="I472" i="4"/>
  <c r="I469" i="4"/>
  <c r="I459" i="4"/>
  <c r="I278" i="4"/>
  <c r="I145" i="4"/>
  <c r="I406" i="4"/>
  <c r="I104" i="4"/>
  <c r="I387" i="4"/>
  <c r="I40" i="4"/>
  <c r="I301" i="4"/>
  <c r="I298" i="4"/>
  <c r="I292" i="4"/>
  <c r="I462" i="4"/>
  <c r="I537" i="4"/>
  <c r="I530" i="4"/>
  <c r="I67" i="4"/>
  <c r="I346" i="4"/>
  <c r="I321" i="4"/>
  <c r="I424" i="4"/>
  <c r="I382" i="4"/>
  <c r="I35" i="4"/>
  <c r="I45" i="4"/>
  <c r="I79" i="4"/>
  <c r="I366" i="4"/>
  <c r="I429" i="4"/>
  <c r="I1218" i="4"/>
  <c r="I440" i="4"/>
  <c r="F267" i="3" l="1"/>
  <c r="I458" i="4"/>
  <c r="I103" i="4"/>
  <c r="I66" i="4"/>
  <c r="I1231" i="4"/>
  <c r="I519" i="4"/>
  <c r="C12" i="991"/>
  <c r="B12" i="991"/>
  <c r="B11" i="991"/>
  <c r="C11" i="991"/>
  <c r="I277" i="4"/>
  <c r="I562" i="4"/>
  <c r="I501" i="4"/>
  <c r="I1207" i="4"/>
  <c r="I320" i="4"/>
  <c r="I1172" i="4"/>
  <c r="I514" i="4"/>
  <c r="I454" i="4"/>
  <c r="I291" i="4"/>
  <c r="I409" i="4"/>
  <c r="I332" i="4"/>
  <c r="I34" i="4"/>
  <c r="I341" i="4"/>
  <c r="I307" i="4"/>
  <c r="I391" i="4"/>
  <c r="I353" i="4"/>
  <c r="I371" i="4"/>
  <c r="I54" i="4"/>
  <c r="I44" i="4" s="1"/>
  <c r="I65" i="4" l="1"/>
  <c r="I43" i="4" s="1"/>
  <c r="I1190" i="4"/>
  <c r="I557" i="4"/>
  <c r="B10" i="991"/>
  <c r="B13" i="991" s="1"/>
  <c r="C10" i="991"/>
  <c r="C13" i="991" s="1"/>
  <c r="I276" i="4"/>
  <c r="I513" i="4"/>
  <c r="I500" i="4"/>
  <c r="I306" i="4"/>
  <c r="I1171" i="4"/>
  <c r="I690" i="4"/>
  <c r="I390" i="4"/>
  <c r="I491" i="4"/>
  <c r="I20" i="4"/>
  <c r="I331" i="4"/>
  <c r="I352" i="4"/>
  <c r="I275" i="4" l="1"/>
  <c r="I290" i="4"/>
  <c r="I1170" i="4"/>
  <c r="I551" i="4"/>
  <c r="I7" i="4"/>
  <c r="I330" i="4"/>
  <c r="I490" i="4"/>
  <c r="I722" i="4"/>
  <c r="I518" i="4"/>
  <c r="I512" i="4" l="1"/>
  <c r="I6" i="4"/>
  <c r="I289" i="4"/>
  <c r="I689" i="4"/>
  <c r="I568" i="4"/>
  <c r="I1473" i="4" l="1"/>
  <c r="J9" i="4" l="1"/>
  <c r="K9" i="4"/>
  <c r="K8" i="4" l="1"/>
  <c r="J8" i="4"/>
  <c r="J7" i="4" l="1"/>
  <c r="K7" i="4"/>
  <c r="K6" i="4" l="1"/>
  <c r="J6" i="4"/>
  <c r="K643" i="4"/>
  <c r="J645" i="4"/>
  <c r="J643" i="4" l="1"/>
  <c r="K642" i="4"/>
  <c r="J642" i="4" l="1"/>
  <c r="J623" i="4"/>
  <c r="K623" i="4"/>
  <c r="K601" i="4" l="1"/>
  <c r="J601" i="4"/>
  <c r="K568" i="4" l="1"/>
  <c r="J568" i="4"/>
  <c r="K969" i="4" l="1"/>
  <c r="K968" i="4" l="1"/>
  <c r="J969" i="4"/>
  <c r="K967" i="4" l="1"/>
  <c r="J968" i="4"/>
  <c r="K966" i="4" l="1"/>
  <c r="J967" i="4"/>
  <c r="K965" i="4" l="1"/>
  <c r="J966" i="4"/>
  <c r="J965" i="4" l="1"/>
  <c r="K1320" i="4" l="1"/>
  <c r="J1322" i="4"/>
  <c r="J1320" i="4" l="1"/>
  <c r="K1319" i="4"/>
  <c r="K1303" i="4" l="1"/>
  <c r="J1319" i="4"/>
  <c r="K1286" i="4" l="1"/>
  <c r="J1303" i="4"/>
  <c r="J1286" i="4" l="1"/>
  <c r="K1266" i="4"/>
  <c r="J1266" i="4"/>
  <c r="K918" i="4" l="1"/>
  <c r="J918" i="4"/>
  <c r="K911" i="4" l="1"/>
  <c r="J911" i="4"/>
  <c r="K910" i="4" l="1"/>
  <c r="J910" i="4"/>
  <c r="K864" i="4" l="1"/>
  <c r="J864" i="4"/>
  <c r="K831" i="4" l="1"/>
  <c r="J831" i="4"/>
  <c r="H13" i="990" l="1"/>
  <c r="H12" i="990" s="1"/>
  <c r="I13" i="990"/>
  <c r="I12" i="990" s="1"/>
  <c r="H21" i="990" l="1"/>
  <c r="I21" i="990"/>
  <c r="H18" i="990"/>
  <c r="I18" i="990"/>
  <c r="I17" i="990" l="1"/>
  <c r="H17" i="990"/>
  <c r="I7" i="990" l="1"/>
  <c r="I5" i="990" s="1"/>
  <c r="H7" i="990"/>
  <c r="H5" i="990" s="1"/>
  <c r="H67" i="990" l="1"/>
  <c r="D8" i="991"/>
  <c r="D7" i="991" s="1"/>
  <c r="D13" i="991" s="1"/>
  <c r="E8" i="991"/>
  <c r="I67" i="990"/>
  <c r="J727" i="4"/>
  <c r="J724" i="4" s="1"/>
  <c r="J723" i="4" s="1"/>
  <c r="K727" i="4"/>
  <c r="J722" i="4" l="1"/>
  <c r="E7" i="991"/>
  <c r="E13" i="991" s="1"/>
  <c r="K724" i="4"/>
  <c r="K723" i="4" s="1"/>
  <c r="K722" i="4" l="1"/>
  <c r="J689" i="4" l="1"/>
  <c r="K689" i="4"/>
  <c r="J1473" i="4" l="1"/>
  <c r="K1473" i="4"/>
</calcChain>
</file>

<file path=xl/sharedStrings.xml><?xml version="1.0" encoding="utf-8"?>
<sst xmlns="http://schemas.openxmlformats.org/spreadsheetml/2006/main" count="4014" uniqueCount="517">
  <si>
    <t>A. RAČUN PRIHODA I RASHODA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</si>
  <si>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</si>
  <si>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</si>
  <si>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</si>
  <si>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</si>
  <si>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</si>
  <si>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</si>
  <si>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</si>
  <si>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</si>
  <si>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</si>
  <si>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</si>
  <si>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</si>
  <si>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</si>
  <si>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</si>
  <si>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</si>
  <si>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</si>
  <si>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</si>
  <si>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</si>
  <si>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</si>
  <si>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</si>
  <si>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</si>
  <si>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</si>
  <si>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</si>
  <si>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</si>
  <si>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</si>
  <si>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</si>
  <si>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</si>
  <si>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</si>
  <si>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</si>
  <si>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</si>
  <si>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</si>
  <si>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</si>
  <si>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</si>
  <si>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</si>
  <si>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</si>
  <si>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</si>
  <si>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</si>
  <si>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</si>
  <si>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</si>
  <si>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</si>
  <si>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</si>
  <si>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</si>
  <si>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</si>
  <si>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</si>
  <si>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</si>
  <si>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</si>
  <si>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</si>
  <si>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</si>
  <si>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</si>
  <si>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</si>
  <si>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</si>
  <si>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</si>
  <si>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</si>
  <si>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</si>
  <si>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</si>
  <si>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</si>
  <si>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</si>
  <si>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</si>
  <si>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</si>
  <si>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</si>
  <si>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</si>
  <si>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</si>
  <si>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</si>
  <si>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</si>
  <si>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</si>
  <si>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</si>
  <si>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</si>
  <si>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</si>
  <si>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</si>
  <si>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</si>
  <si>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</si>
  <si>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</si>
  <si>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</si>
  <si>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</si>
  <si>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</si>
  <si>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</si>
  <si>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</si>
  <si>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Izvor financiranja</t>
  </si>
  <si>
    <t>Rashodi i izdaci</t>
  </si>
  <si>
    <t>A 100122 REDOVNA DJELATNOST ZAVODA ZA JAVNO ZDRAVSTVO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</si>
  <si>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</si>
  <si>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</si>
  <si>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</si>
  <si>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</si>
  <si>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</si>
  <si>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</si>
  <si>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</si>
  <si>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</si>
  <si>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</si>
  <si>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</si>
  <si>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</si>
  <si>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</si>
  <si>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</si>
  <si>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</si>
  <si>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</si>
  <si>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</si>
  <si>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</si>
  <si>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</si>
  <si>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</si>
  <si>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</si>
  <si>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</si>
  <si>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</si>
  <si>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</si>
  <si>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</si>
  <si>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</si>
  <si>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</si>
  <si>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</si>
  <si>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</si>
  <si>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</si>
  <si>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</si>
  <si>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</si>
  <si>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</si>
  <si>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</si>
  <si>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</si>
  <si>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</si>
  <si>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</si>
  <si>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</si>
  <si>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</si>
  <si>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</si>
  <si>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</si>
  <si>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</si>
  <si>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</si>
  <si>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</si>
  <si>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</si>
  <si>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</si>
  <si>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</si>
  <si>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</si>
  <si>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</si>
  <si>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</si>
  <si>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</si>
  <si>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</si>
  <si>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</si>
  <si>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</si>
  <si>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</si>
  <si>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</si>
  <si>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</si>
  <si>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</si>
  <si>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</si>
  <si>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</si>
  <si>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</si>
  <si>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</si>
  <si>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</si>
  <si>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</si>
  <si>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</si>
  <si>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</si>
  <si>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</si>
  <si>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</si>
  <si>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</si>
  <si>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</si>
  <si>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</si>
  <si>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</si>
  <si>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</si>
  <si>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</si>
  <si>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</si>
  <si>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</si>
  <si>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</si>
  <si>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</si>
  <si>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</si>
  <si>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</si>
  <si>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</si>
  <si>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</si>
  <si>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</si>
  <si>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</si>
  <si>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</si>
  <si>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</si>
  <si>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</si>
  <si>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</si>
  <si>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</si>
  <si>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</si>
  <si>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</si>
  <si>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</si>
  <si>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</si>
  <si>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</si>
  <si>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</si>
  <si>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</si>
  <si>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</si>
  <si>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</si>
  <si>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</si>
  <si>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</si>
  <si>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</si>
  <si>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</si>
  <si>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</si>
  <si>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</si>
  <si>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</si>
  <si>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</si>
  <si>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</si>
  <si>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</si>
  <si>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</si>
  <si>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</si>
  <si>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</si>
  <si>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</si>
  <si>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</si>
  <si>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</si>
  <si>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</si>
  <si>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</si>
  <si>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</si>
  <si>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</si>
  <si>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</si>
  <si>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</si>
  <si>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</si>
  <si>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</si>
  <si>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</si>
  <si>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</si>
  <si>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</si>
  <si>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</si>
  <si>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</si>
  <si>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</si>
  <si>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</si>
  <si>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</si>
  <si>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</si>
  <si>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</si>
  <si>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</si>
  <si>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</si>
  <si>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</si>
  <si>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</si>
  <si>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</si>
  <si>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</si>
  <si>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</si>
  <si>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</si>
  <si>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</si>
  <si>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</si>
  <si>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</si>
  <si>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</si>
  <si>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</si>
  <si>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</si>
  <si>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</si>
  <si>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</si>
  <si>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</si>
  <si>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</si>
  <si>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</si>
  <si>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</si>
  <si>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</si>
  <si>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</si>
  <si>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</si>
  <si>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</si>
  <si>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</si>
  <si>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</si>
  <si>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</si>
  <si>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</si>
  <si>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</si>
  <si>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</si>
  <si>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</si>
  <si>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</si>
  <si>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</si>
  <si>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</si>
  <si>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</si>
  <si>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</si>
  <si>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</si>
  <si>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</si>
  <si>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</si>
  <si>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</si>
  <si>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</si>
  <si>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</si>
  <si>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</si>
  <si>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</si>
  <si>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</si>
  <si>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</si>
  <si>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</si>
  <si>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</si>
  <si>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</si>
  <si>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</si>
  <si>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</si>
  <si>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</si>
  <si>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</si>
  <si>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</si>
  <si>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</si>
  <si>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</si>
  <si>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</si>
  <si>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</si>
  <si>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</si>
  <si>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</si>
  <si>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</si>
  <si>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</si>
  <si>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</si>
  <si>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</si>
  <si>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</si>
  <si>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</si>
  <si>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</si>
  <si>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</si>
  <si>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</si>
  <si>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</si>
  <si>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</si>
  <si>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</si>
  <si>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</si>
  <si>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</si>
  <si>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</si>
  <si>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</si>
  <si>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</si>
  <si>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</si>
  <si>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</si>
  <si>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</si>
  <si>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</si>
  <si>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</si>
  <si>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</si>
  <si>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</si>
  <si>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</si>
  <si>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</si>
  <si>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</si>
  <si>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</si>
  <si>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</si>
  <si>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</si>
  <si>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</si>
  <si>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</si>
  <si>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</si>
  <si>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</si>
  <si>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</si>
  <si>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</si>
  <si>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</si>
  <si>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</si>
  <si>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</si>
  <si>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</si>
  <si>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</si>
  <si>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</si>
  <si>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</si>
  <si>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</si>
  <si>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</si>
  <si>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</si>
  <si>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</si>
  <si>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</si>
  <si>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</si>
  <si>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</si>
  <si>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</si>
  <si>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</si>
  <si>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</si>
  <si>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</si>
  <si>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</si>
  <si>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</si>
  <si>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</si>
  <si>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</si>
  <si>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</si>
  <si>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</si>
  <si>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</si>
  <si>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</si>
  <si>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</si>
  <si>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</si>
  <si>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</si>
  <si>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</si>
  <si>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</si>
  <si>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</si>
  <si>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</si>
  <si>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</si>
  <si>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</si>
  <si>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</si>
  <si>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</si>
  <si>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</si>
  <si>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</si>
  <si>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</si>
  <si>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</si>
  <si>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</si>
  <si>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</si>
  <si>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</si>
  <si>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</si>
  <si>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</si>
  <si>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</si>
  <si>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</si>
  <si>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</si>
  <si>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</si>
  <si>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</si>
  <si>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</si>
  <si>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</si>
  <si>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</si>
  <si>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</si>
  <si>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</si>
  <si>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</si>
  <si>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</si>
  <si>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</si>
  <si>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</si>
  <si>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</si>
  <si>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</si>
  <si>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</si>
  <si>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</si>
  <si>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Intelektualne i osobne usluge </t>
  </si>
  <si>
    <t>T 100001 Savjetovalište za prevenciju prekomjerne tjelesne težine i debljine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</si>
  <si>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</si>
  <si>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</si>
  <si>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</si>
  <si>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</si>
  <si>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</si>
  <si>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</si>
  <si>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</si>
  <si>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</si>
  <si>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</si>
  <si>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</si>
  <si>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</si>
  <si>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</si>
  <si>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</si>
  <si>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</si>
  <si>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</si>
  <si>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</si>
  <si>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</si>
  <si>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</si>
  <si>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</si>
  <si>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</si>
  <si>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</si>
  <si>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</si>
  <si>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</si>
  <si>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</si>
  <si>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</si>
  <si>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</si>
  <si>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</si>
  <si>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</si>
  <si>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</si>
  <si>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</si>
  <si>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</si>
  <si>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</si>
  <si>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</si>
  <si>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</si>
  <si>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</si>
  <si>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</si>
  <si>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</si>
  <si>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</si>
  <si>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</si>
  <si>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</si>
  <si>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</si>
  <si>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</si>
  <si>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</si>
  <si>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</si>
  <si>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</si>
  <si>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PRENESENI VIŠAK PRIHODA IZ PROTEKLOG RAZDOBLJA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</si>
  <si>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</si>
  <si>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</si>
  <si>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</si>
  <si>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</si>
  <si>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</si>
  <si>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</si>
  <si>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</si>
  <si>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</si>
  <si>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</si>
  <si>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</si>
  <si>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</si>
  <si>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</si>
  <si>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 xml:space="preserve">Naknade ostalih troškova 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</si>
  <si>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</si>
  <si>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</si>
  <si>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</si>
  <si>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</si>
  <si>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</si>
  <si>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</si>
  <si>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</si>
  <si>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</si>
  <si>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</si>
  <si>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</si>
  <si>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</si>
  <si>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PRIPRAVNICI - MIZ, HZZ-A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</si>
  <si>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</si>
  <si>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</si>
  <si>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</si>
  <si>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</si>
  <si>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</si>
  <si>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</si>
  <si>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</si>
  <si>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</si>
  <si>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</si>
  <si>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</si>
  <si>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</si>
  <si>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</si>
  <si>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</si>
  <si>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</si>
  <si>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</si>
  <si>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</si>
  <si>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</si>
  <si>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</si>
  <si>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>FINANCIJSKI PLAN ZA 2019</t>
  </si>
  <si>
    <t>3.1.</t>
  </si>
  <si>
    <t>FINANCIJSKI PLAN ZA 2018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</si>
  <si>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</si>
  <si>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</si>
  <si>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</si>
  <si>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</si>
  <si>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Plaće za zaposlene-Pripravnost</t>
  </si>
  <si>
    <t>Plaće za zaposlene-pripravnost</t>
  </si>
  <si>
    <t>4.6.</t>
  </si>
  <si>
    <t>PRIHODI PO POSEBNIM PROPISIMA  (HZZO)</t>
  </si>
  <si>
    <t>7.2.</t>
  </si>
  <si>
    <t>Usluge tekućeg i investicijkog održavanja prijevoznih sredstava</t>
  </si>
  <si>
    <t>Ostala uredska oprema</t>
  </si>
  <si>
    <t>32323</t>
  </si>
  <si>
    <t>323230</t>
  </si>
  <si>
    <t>42219</t>
  </si>
  <si>
    <t>422190</t>
  </si>
  <si>
    <t>1.1.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</si>
  <si>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</si>
  <si>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</si>
  <si>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</si>
  <si>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</t>
  </si>
  <si>
    <t>369110</t>
  </si>
  <si>
    <t>Tekući prijenosi između proračunskih korisnika istog proračuna - DZ</t>
  </si>
  <si>
    <t>Tekući prijenosi između proračunskih korisnika istog proračuna - ZHM</t>
  </si>
  <si>
    <t>369111</t>
  </si>
  <si>
    <t xml:space="preserve">T 100007 Monitoring  </t>
  </si>
  <si>
    <t>Plaće za zaposlene-razlika 6 %</t>
  </si>
  <si>
    <t>311113</t>
  </si>
  <si>
    <t>311411</t>
  </si>
  <si>
    <t>Plaće za posebne uvjete rada - Covid</t>
  </si>
  <si>
    <t xml:space="preserve">Tekuće pomoći od HZMO-a, HZZ-a, HZZO-a </t>
  </si>
  <si>
    <t>PLAN ZA 2022.</t>
  </si>
  <si>
    <t>NOVI PLAN 2022.</t>
  </si>
  <si>
    <t>Sudske pristojbe</t>
  </si>
  <si>
    <t>NOVI PLAN ZA 2022.</t>
  </si>
  <si>
    <t>170 000 pripr</t>
  </si>
  <si>
    <t>90 000 CK</t>
  </si>
  <si>
    <t>Tekući prijenosi između proračunskih korisnika istog proračuna - ZHM, MR, OB</t>
  </si>
  <si>
    <t>PRIPRAVNICI - HZZ (preneseni višak)</t>
  </si>
  <si>
    <t>Tekuće pomoći od HZMO-a, HZZ-a, HZZO-a (preneseni višak)</t>
  </si>
  <si>
    <t>PLAN 2022.</t>
  </si>
  <si>
    <t>5.6.</t>
  </si>
  <si>
    <t>Prihodi iz nadležnog proračuna za financiranje rashoda poslovanja</t>
  </si>
  <si>
    <t>Prijenosi između proračunskih korisnika istoga proračuna</t>
  </si>
  <si>
    <t>Program 1085 UPRAVNI ODJEL ZA OBRAZOVANJE, KULTURU, ZNANOST, SPORT I NACIONALNE MANJINE</t>
  </si>
  <si>
    <t>Potprogram ZDRAVI, AKTIVNI I ONLINE</t>
  </si>
  <si>
    <t>POMOĆI IZ PRORAČUNA - EU ŽUPANIJA</t>
  </si>
  <si>
    <t>Rashodi za dodatna ulaganja na nefinancijskoj imovini</t>
  </si>
  <si>
    <t>Dodatna ulaganja na postrojenjima i opremi</t>
  </si>
  <si>
    <t>5</t>
  </si>
  <si>
    <t>U Koprivnici 3.11.2022.</t>
  </si>
  <si>
    <t>spec. epidemiologije</t>
  </si>
  <si>
    <r>
      <rPr>
        <b/>
        <sz val="14"/>
        <color indexed="8"/>
        <rFont val="Arial"/>
        <family val="2"/>
        <charset val="238"/>
      </rPr>
      <t xml:space="preserve"> II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2022.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</si>
</sst>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5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C000"/>
      <name val="MS Sans Serif"/>
      <family val="2"/>
      <charset val="238"/>
    </font>
    <font>
      <sz val="10"/>
      <color rgb="FF7030A0"/>
      <name val="MS Sans Serif"/>
      <family val="2"/>
      <charset val="238"/>
    </font>
    <font>
      <sz val="10"/>
      <color rgb="FF0070C0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color rgb="FF00B0F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70C0"/>
      <name val="MS Sans Serif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0"/>
      <color rgb="FFFFFFFF"/>
      <name val="MS Sans Serif"/>
      <family val="2"/>
      <charset val="238"/>
    </font>
    <font>
      <sz val="9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rgb="FF0070C0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i/>
      <sz val="10"/>
      <color rgb="FF00B0F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1" fillId="13" borderId="0" applyNumberFormat="0" applyBorder="0" applyAlignment="0" applyProtection="0"/>
    <xf numFmtId="0" fontId="12" fillId="21" borderId="8" applyNumberFormat="0" applyAlignment="0" applyProtection="0"/>
    <xf numFmtId="0" fontId="13" fillId="22" borderId="9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8" applyNumberFormat="0" applyAlignment="0" applyProtection="0"/>
    <xf numFmtId="0" fontId="6" fillId="0" borderId="14" applyNumberFormat="0" applyFill="0" applyAlignment="0" applyProtection="0"/>
    <xf numFmtId="0" fontId="20" fillId="14" borderId="0" applyNumberFormat="0" applyBorder="0" applyAlignment="0" applyProtection="0"/>
    <xf numFmtId="0" fontId="8" fillId="0" borderId="0"/>
    <xf numFmtId="0" fontId="7" fillId="9" borderId="7" applyNumberFormat="0" applyFont="0" applyAlignment="0" applyProtection="0"/>
    <xf numFmtId="0" fontId="21" fillId="21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/>
  </cellStyleXfs>
  <cellXfs count="396">
    <xf numFmtId="0" fontId="0" fillId="0" borderId="0" xfId="0"/>
    <xf numFmtId="0" fontId="2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0" fontId="5" fillId="2" borderId="3" xfId="1" applyNumberFormat="1" applyFont="1" applyFill="1" applyBorder="1" applyAlignment="1" applyProtection="1">
      <alignment horizontal="left" wrapText="1"/>
    </xf>
    <xf numFmtId="3" fontId="3" fillId="0" borderId="1" xfId="1" applyNumberFormat="1" applyFont="1" applyFill="1" applyBorder="1" applyAlignment="1" applyProtection="1"/>
    <xf numFmtId="0" fontId="5" fillId="2" borderId="3" xfId="1" quotePrefix="1" applyFont="1" applyFill="1" applyBorder="1" applyAlignment="1">
      <alignment horizontal="left"/>
    </xf>
    <xf numFmtId="0" fontId="5" fillId="2" borderId="3" xfId="1" quotePrefix="1" applyNumberFormat="1" applyFont="1" applyFill="1" applyBorder="1" applyAlignment="1" applyProtection="1">
      <alignment horizontal="left" wrapText="1"/>
    </xf>
    <xf numFmtId="0" fontId="5" fillId="2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5" fillId="0" borderId="0" xfId="1" quotePrefix="1" applyNumberFormat="1" applyFont="1" applyFill="1" applyBorder="1" applyAlignment="1" applyProtection="1">
      <alignment horizontal="lef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3" fontId="1" fillId="0" borderId="0" xfId="1" applyNumberForma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27" fillId="4" borderId="0" xfId="0" applyNumberFormat="1" applyFont="1" applyFill="1" applyBorder="1" applyAlignment="1">
      <alignment vertical="center"/>
    </xf>
    <xf numFmtId="165" fontId="27" fillId="23" borderId="0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5" fontId="30" fillId="3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horizontal="left" vertical="center"/>
    </xf>
    <xf numFmtId="165" fontId="31" fillId="0" borderId="0" xfId="0" applyNumberFormat="1" applyFont="1" applyFill="1" applyAlignment="1">
      <alignment horizontal="left" vertical="center"/>
    </xf>
    <xf numFmtId="165" fontId="31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vertical="center"/>
    </xf>
    <xf numFmtId="165" fontId="28" fillId="0" borderId="0" xfId="0" applyNumberFormat="1" applyFont="1" applyFill="1" applyAlignment="1">
      <alignment horizontal="left" vertical="center"/>
    </xf>
    <xf numFmtId="165" fontId="27" fillId="0" borderId="0" xfId="0" applyNumberFormat="1" applyFont="1" applyFill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1" fillId="0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28" fillId="6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0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5" fontId="30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65" fontId="25" fillId="0" borderId="0" xfId="0" applyNumberFormat="1" applyFont="1" applyFill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1" applyNumberFormat="1" applyFont="1" applyFill="1" applyBorder="1" applyAlignment="1" applyProtection="1"/>
    <xf numFmtId="0" fontId="37" fillId="0" borderId="0" xfId="1" applyNumberFormat="1" applyFont="1" applyFill="1" applyBorder="1" applyAlignment="1" applyProtection="1"/>
    <xf numFmtId="0" fontId="29" fillId="0" borderId="1" xfId="2" applyFont="1" applyBorder="1" applyAlignment="1">
      <alignment horizontal="center" vertical="center" textRotation="180" wrapText="1"/>
    </xf>
    <xf numFmtId="0" fontId="38" fillId="0" borderId="0" xfId="1" applyNumberFormat="1" applyFont="1" applyFill="1" applyBorder="1" applyAlignment="1" applyProtection="1"/>
    <xf numFmtId="0" fontId="39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3" fontId="38" fillId="3" borderId="0" xfId="1" applyNumberFormat="1" applyFont="1" applyFill="1" applyBorder="1" applyAlignment="1" applyProtection="1"/>
    <xf numFmtId="3" fontId="40" fillId="3" borderId="0" xfId="1" applyNumberFormat="1" applyFont="1" applyFill="1" applyBorder="1" applyAlignment="1" applyProtection="1"/>
    <xf numFmtId="0" fontId="38" fillId="6" borderId="0" xfId="1" applyNumberFormat="1" applyFont="1" applyFill="1" applyBorder="1" applyAlignment="1" applyProtection="1"/>
    <xf numFmtId="3" fontId="39" fillId="0" borderId="0" xfId="1" applyNumberFormat="1" applyFont="1" applyFill="1" applyBorder="1" applyAlignment="1" applyProtection="1"/>
    <xf numFmtId="3" fontId="36" fillId="6" borderId="0" xfId="1" applyNumberFormat="1" applyFont="1" applyFill="1" applyBorder="1" applyAlignment="1" applyProtection="1"/>
    <xf numFmtId="3" fontId="37" fillId="0" borderId="0" xfId="1" applyNumberFormat="1" applyFont="1" applyFill="1" applyBorder="1" applyAlignment="1" applyProtection="1"/>
    <xf numFmtId="3" fontId="41" fillId="6" borderId="0" xfId="1" applyNumberFormat="1" applyFont="1" applyFill="1" applyBorder="1" applyAlignment="1" applyProtection="1"/>
    <xf numFmtId="3" fontId="42" fillId="6" borderId="0" xfId="1" applyNumberFormat="1" applyFont="1" applyFill="1" applyBorder="1" applyAlignment="1" applyProtection="1"/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Fill="1" applyBorder="1" applyAlignment="1">
      <alignment wrapText="1"/>
    </xf>
    <xf numFmtId="3" fontId="36" fillId="3" borderId="0" xfId="1" applyNumberFormat="1" applyFont="1" applyFill="1" applyBorder="1" applyAlignment="1" applyProtection="1"/>
    <xf numFmtId="3" fontId="41" fillId="3" borderId="0" xfId="1" applyNumberFormat="1" applyFont="1" applyFill="1" applyBorder="1" applyAlignment="1" applyProtection="1"/>
    <xf numFmtId="3" fontId="42" fillId="3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7" fillId="6" borderId="0" xfId="1" applyNumberFormat="1" applyFont="1" applyFill="1" applyBorder="1" applyAlignment="1" applyProtection="1"/>
    <xf numFmtId="3" fontId="43" fillId="3" borderId="0" xfId="1" applyNumberFormat="1" applyFont="1" applyFill="1" applyBorder="1" applyAlignment="1" applyProtection="1"/>
    <xf numFmtId="3" fontId="43" fillId="0" borderId="0" xfId="1" applyNumberFormat="1" applyFont="1" applyFill="1" applyBorder="1" applyAlignment="1" applyProtection="1"/>
    <xf numFmtId="0" fontId="43" fillId="0" borderId="0" xfId="1" applyNumberFormat="1" applyFont="1" applyFill="1" applyBorder="1" applyAlignment="1" applyProtection="1"/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7" fillId="3" borderId="0" xfId="1" applyNumberFormat="1" applyFont="1" applyFill="1" applyBorder="1" applyAlignment="1" applyProtection="1"/>
    <xf numFmtId="3" fontId="42" fillId="0" borderId="0" xfId="1" applyNumberFormat="1" applyFont="1" applyFill="1" applyBorder="1" applyAlignment="1" applyProtection="1"/>
    <xf numFmtId="3" fontId="41" fillId="0" borderId="0" xfId="1" applyNumberFormat="1" applyFont="1" applyFill="1" applyBorder="1" applyAlignment="1" applyProtection="1"/>
    <xf numFmtId="3" fontId="36" fillId="0" borderId="0" xfId="1" applyNumberFormat="1" applyFont="1" applyFill="1" applyBorder="1" applyAlignment="1" applyProtection="1"/>
    <xf numFmtId="3" fontId="44" fillId="3" borderId="0" xfId="1" applyNumberFormat="1" applyFont="1" applyFill="1" applyBorder="1" applyAlignment="1" applyProtection="1"/>
    <xf numFmtId="3" fontId="45" fillId="0" borderId="0" xfId="1" applyNumberFormat="1" applyFont="1" applyFill="1" applyBorder="1" applyAlignment="1" applyProtection="1"/>
    <xf numFmtId="0" fontId="4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1" fillId="0" borderId="0" xfId="2" applyFont="1" applyFill="1" applyBorder="1" applyAlignment="1"/>
    <xf numFmtId="0" fontId="45" fillId="0" borderId="0" xfId="1" applyNumberFormat="1" applyFont="1" applyFill="1" applyBorder="1" applyAlignment="1" applyProtection="1"/>
    <xf numFmtId="0" fontId="33" fillId="0" borderId="1" xfId="0" applyNumberFormat="1" applyFont="1" applyFill="1" applyBorder="1" applyAlignment="1">
      <alignment horizontal="center" vertical="center" wrapText="1"/>
    </xf>
    <xf numFmtId="0" fontId="48" fillId="0" borderId="0" xfId="1" applyNumberFormat="1" applyFont="1" applyFill="1" applyBorder="1" applyAlignment="1" applyProtection="1"/>
    <xf numFmtId="0" fontId="49" fillId="0" borderId="0" xfId="1" applyNumberFormat="1" applyFont="1" applyFill="1" applyBorder="1" applyAlignment="1" applyProtection="1"/>
    <xf numFmtId="0" fontId="50" fillId="0" borderId="0" xfId="0" applyFont="1"/>
    <xf numFmtId="0" fontId="29" fillId="0" borderId="1" xfId="0" applyNumberFormat="1" applyFont="1" applyFill="1" applyBorder="1" applyAlignment="1">
      <alignment horizontal="left" vertical="center" textRotation="180" wrapText="1"/>
    </xf>
    <xf numFmtId="49" fontId="29" fillId="0" borderId="1" xfId="0" applyNumberFormat="1" applyFont="1" applyFill="1" applyBorder="1" applyAlignment="1">
      <alignment horizontal="center" vertical="center" textRotation="180" wrapText="1"/>
    </xf>
    <xf numFmtId="0" fontId="29" fillId="0" borderId="1" xfId="0" quotePrefix="1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</xf>
    <xf numFmtId="49" fontId="25" fillId="0" borderId="1" xfId="0" applyNumberFormat="1" applyFont="1" applyFill="1" applyBorder="1" applyAlignment="1" applyProtection="1">
      <alignment horizontal="center" wrapText="1"/>
    </xf>
    <xf numFmtId="0" fontId="29" fillId="0" borderId="1" xfId="0" quotePrefix="1" applyNumberFormat="1" applyFont="1" applyFill="1" applyBorder="1" applyAlignment="1" applyProtection="1">
      <alignment horizontal="left" wrapText="1"/>
    </xf>
    <xf numFmtId="3" fontId="29" fillId="0" borderId="1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vertical="top" wrapText="1"/>
    </xf>
    <xf numFmtId="49" fontId="29" fillId="0" borderId="1" xfId="0" applyNumberFormat="1" applyFont="1" applyFill="1" applyBorder="1" applyAlignment="1" applyProtection="1">
      <alignment horizontal="center" wrapText="1"/>
    </xf>
    <xf numFmtId="0" fontId="29" fillId="0" borderId="1" xfId="0" applyNumberFormat="1" applyFont="1" applyFill="1" applyBorder="1" applyAlignment="1" applyProtection="1"/>
    <xf numFmtId="0" fontId="51" fillId="0" borderId="0" xfId="0" applyFont="1"/>
    <xf numFmtId="3" fontId="51" fillId="0" borderId="0" xfId="0" applyNumberFormat="1" applyFont="1"/>
    <xf numFmtId="3" fontId="51" fillId="0" borderId="0" xfId="0" applyNumberFormat="1" applyFont="1" applyFill="1"/>
    <xf numFmtId="0" fontId="25" fillId="0" borderId="1" xfId="0" applyNumberFormat="1" applyFont="1" applyFill="1" applyBorder="1" applyAlignment="1" applyProtection="1">
      <alignment vertical="top" wrapText="1"/>
    </xf>
    <xf numFmtId="0" fontId="29" fillId="0" borderId="1" xfId="0" applyNumberFormat="1" applyFont="1" applyFill="1" applyBorder="1" applyAlignment="1">
      <alignment vertical="center" wrapText="1"/>
    </xf>
    <xf numFmtId="0" fontId="25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9" fillId="0" borderId="6" xfId="0" applyNumberFormat="1" applyFont="1" applyFill="1" applyBorder="1" applyAlignment="1">
      <alignment vertical="center" wrapText="1"/>
    </xf>
    <xf numFmtId="0" fontId="29" fillId="0" borderId="6" xfId="0" applyNumberFormat="1" applyFont="1" applyFill="1" applyBorder="1" applyAlignment="1" applyProtection="1">
      <alignment wrapText="1"/>
    </xf>
    <xf numFmtId="0" fontId="25" fillId="0" borderId="6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horizontal="left" wrapText="1"/>
    </xf>
    <xf numFmtId="0" fontId="25" fillId="0" borderId="1" xfId="0" applyNumberFormat="1" applyFont="1" applyFill="1" applyBorder="1" applyAlignment="1" applyProtection="1"/>
    <xf numFmtId="0" fontId="29" fillId="0" borderId="1" xfId="0" applyFont="1" applyBorder="1"/>
    <xf numFmtId="0" fontId="25" fillId="0" borderId="1" xfId="0" applyFont="1" applyBorder="1"/>
    <xf numFmtId="0" fontId="29" fillId="0" borderId="1" xfId="0" applyNumberFormat="1" applyFont="1" applyFill="1" applyBorder="1" applyAlignment="1" applyProtection="1">
      <alignment horizontal="left"/>
    </xf>
    <xf numFmtId="0" fontId="52" fillId="0" borderId="0" xfId="0" applyFont="1"/>
    <xf numFmtId="3" fontId="50" fillId="0" borderId="0" xfId="0" applyNumberFormat="1" applyFont="1"/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quotePrefix="1" applyNumberFormat="1" applyFont="1" applyFill="1" applyBorder="1" applyAlignment="1" applyProtection="1">
      <alignment horizontal="center" vertical="center"/>
    </xf>
    <xf numFmtId="0" fontId="53" fillId="0" borderId="0" xfId="0" applyFont="1"/>
    <xf numFmtId="3" fontId="54" fillId="6" borderId="0" xfId="1" applyNumberFormat="1" applyFont="1" applyFill="1" applyBorder="1" applyAlignment="1" applyProtection="1"/>
    <xf numFmtId="0" fontId="56" fillId="0" borderId="1" xfId="0" applyNumberFormat="1" applyFont="1" applyFill="1" applyBorder="1" applyAlignment="1" applyProtection="1">
      <alignment wrapText="1"/>
    </xf>
    <xf numFmtId="0" fontId="55" fillId="0" borderId="1" xfId="0" applyNumberFormat="1" applyFont="1" applyFill="1" applyBorder="1" applyAlignment="1" applyProtection="1">
      <alignment wrapText="1"/>
    </xf>
    <xf numFmtId="0" fontId="56" fillId="0" borderId="6" xfId="0" applyNumberFormat="1" applyFont="1" applyFill="1" applyBorder="1" applyAlignment="1" applyProtection="1">
      <alignment wrapText="1"/>
    </xf>
    <xf numFmtId="0" fontId="56" fillId="0" borderId="1" xfId="0" applyNumberFormat="1" applyFont="1" applyFill="1" applyBorder="1" applyAlignment="1" applyProtection="1"/>
    <xf numFmtId="0" fontId="4" fillId="0" borderId="1" xfId="2" applyFont="1" applyFill="1" applyBorder="1" applyAlignment="1"/>
    <xf numFmtId="165" fontId="4" fillId="0" borderId="0" xfId="0" applyNumberFormat="1" applyFont="1" applyFill="1" applyBorder="1" applyAlignment="1">
      <alignment horizontal="right" vertical="center"/>
    </xf>
    <xf numFmtId="0" fontId="46" fillId="2" borderId="1" xfId="2" applyNumberFormat="1" applyFont="1" applyFill="1" applyBorder="1" applyAlignment="1" applyProtection="1">
      <alignment horizontal="right"/>
    </xf>
    <xf numFmtId="3" fontId="57" fillId="3" borderId="0" xfId="1" applyNumberFormat="1" applyFont="1" applyFill="1" applyBorder="1" applyAlignment="1" applyProtection="1"/>
    <xf numFmtId="0" fontId="46" fillId="0" borderId="1" xfId="2" applyNumberFormat="1" applyFont="1" applyFill="1" applyBorder="1" applyAlignment="1" applyProtection="1">
      <alignment horizontal="right"/>
    </xf>
    <xf numFmtId="0" fontId="46" fillId="0" borderId="0" xfId="0" applyFont="1" applyFill="1" applyAlignment="1">
      <alignment horizontal="left" vertical="center"/>
    </xf>
    <xf numFmtId="0" fontId="46" fillId="0" borderId="0" xfId="0" applyFont="1" applyAlignment="1">
      <alignment horizontal="left" vertical="center"/>
    </xf>
    <xf numFmtId="165" fontId="32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46" fillId="0" borderId="0" xfId="0" applyNumberFormat="1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6" fillId="2" borderId="3" xfId="1" quotePrefix="1" applyFont="1" applyFill="1" applyBorder="1" applyAlignment="1">
      <alignment horizontal="center" vertical="center" wrapText="1"/>
    </xf>
    <xf numFmtId="165" fontId="46" fillId="2" borderId="3" xfId="1" applyNumberFormat="1" applyFont="1" applyFill="1" applyBorder="1" applyAlignment="1" applyProtection="1">
      <alignment horizontal="right" wrapText="1"/>
    </xf>
    <xf numFmtId="0" fontId="61" fillId="0" borderId="1" xfId="0" applyNumberFormat="1" applyFont="1" applyFill="1" applyBorder="1" applyAlignment="1" applyProtection="1">
      <alignment wrapText="1"/>
    </xf>
    <xf numFmtId="0" fontId="61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62" fillId="0" borderId="0" xfId="0" applyFont="1"/>
    <xf numFmtId="4" fontId="62" fillId="0" borderId="0" xfId="0" applyNumberFormat="1" applyFont="1"/>
    <xf numFmtId="0" fontId="63" fillId="0" borderId="0" xfId="0" applyFont="1"/>
    <xf numFmtId="0" fontId="28" fillId="0" borderId="0" xfId="0" applyFont="1" applyAlignment="1">
      <alignment horizontal="left" vertical="center"/>
    </xf>
    <xf numFmtId="3" fontId="0" fillId="0" borderId="0" xfId="0" applyNumberFormat="1"/>
    <xf numFmtId="165" fontId="3" fillId="0" borderId="1" xfId="1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1" fontId="46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64" fillId="2" borderId="1" xfId="2" applyNumberFormat="1" applyFont="1" applyFill="1" applyBorder="1" applyAlignment="1" applyProtection="1">
      <alignment horizontal="right"/>
    </xf>
    <xf numFmtId="0" fontId="64" fillId="0" borderId="1" xfId="2" applyFont="1" applyBorder="1" applyAlignment="1"/>
    <xf numFmtId="0" fontId="64" fillId="0" borderId="1" xfId="2" applyFont="1" applyFill="1" applyBorder="1" applyAlignment="1">
      <alignment wrapText="1"/>
    </xf>
    <xf numFmtId="0" fontId="64" fillId="0" borderId="1" xfId="2" applyNumberFormat="1" applyFont="1" applyFill="1" applyBorder="1" applyAlignment="1" applyProtection="1">
      <alignment horizontal="right"/>
    </xf>
    <xf numFmtId="0" fontId="64" fillId="0" borderId="1" xfId="2" applyFont="1" applyFill="1" applyBorder="1" applyAlignment="1">
      <alignment horizontal="left"/>
    </xf>
    <xf numFmtId="3" fontId="64" fillId="0" borderId="1" xfId="1" applyNumberFormat="1" applyFont="1" applyFill="1" applyBorder="1" applyAlignment="1">
      <alignment horizontal="right" wrapText="1"/>
    </xf>
    <xf numFmtId="0" fontId="64" fillId="3" borderId="1" xfId="2" applyNumberFormat="1" applyFont="1" applyFill="1" applyBorder="1" applyAlignment="1" applyProtection="1">
      <alignment horizontal="right"/>
    </xf>
    <xf numFmtId="0" fontId="64" fillId="2" borderId="3" xfId="2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5" fontId="65" fillId="0" borderId="0" xfId="0" applyNumberFormat="1" applyFont="1" applyFill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3" fontId="3" fillId="0" borderId="1" xfId="2" quotePrefix="1" applyNumberFormat="1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left" wrapText="1"/>
    </xf>
    <xf numFmtId="0" fontId="29" fillId="0" borderId="1" xfId="2" applyFont="1" applyFill="1" applyBorder="1" applyAlignment="1">
      <alignment horizontal="center" vertical="center" textRotation="180" wrapText="1"/>
    </xf>
    <xf numFmtId="49" fontId="29" fillId="0" borderId="1" xfId="0" applyNumberFormat="1" applyFont="1" applyFill="1" applyBorder="1" applyAlignment="1">
      <alignment horizontal="left" vertical="center" textRotation="180" wrapText="1"/>
    </xf>
    <xf numFmtId="3" fontId="3" fillId="0" borderId="1" xfId="2" quotePrefix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/>
    </xf>
    <xf numFmtId="0" fontId="64" fillId="0" borderId="1" xfId="2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49" fontId="29" fillId="0" borderId="1" xfId="0" applyNumberFormat="1" applyFont="1" applyFill="1" applyBorder="1" applyAlignment="1">
      <alignment horizontal="right" vertical="center" textRotation="180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right" vertical="center" wrapText="1"/>
    </xf>
    <xf numFmtId="1" fontId="29" fillId="0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left" vertical="center" wrapText="1"/>
    </xf>
    <xf numFmtId="0" fontId="29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/>
    </xf>
    <xf numFmtId="1" fontId="58" fillId="0" borderId="1" xfId="0" applyNumberFormat="1" applyFont="1" applyFill="1" applyBorder="1" applyAlignment="1">
      <alignment horizontal="right" vertical="center" wrapText="1"/>
    </xf>
    <xf numFmtId="1" fontId="58" fillId="0" borderId="1" xfId="0" applyNumberFormat="1" applyFont="1" applyFill="1" applyBorder="1" applyAlignment="1">
      <alignment horizontal="left" vertical="center" wrapText="1"/>
    </xf>
    <xf numFmtId="0" fontId="60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" fontId="59" fillId="0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/>
    </xf>
    <xf numFmtId="0" fontId="3" fillId="24" borderId="1" xfId="0" quotePrefix="1" applyFont="1" applyFill="1" applyBorder="1" applyAlignment="1">
      <alignment horizontal="right" vertical="center"/>
    </xf>
    <xf numFmtId="0" fontId="3" fillId="24" borderId="1" xfId="0" quotePrefix="1" applyFont="1" applyFill="1" applyBorder="1" applyAlignment="1">
      <alignment horizontal="left" vertical="center"/>
    </xf>
    <xf numFmtId="0" fontId="29" fillId="24" borderId="1" xfId="0" quotePrefix="1" applyFont="1" applyFill="1" applyBorder="1" applyAlignment="1">
      <alignment horizontal="center" vertical="center"/>
    </xf>
    <xf numFmtId="1" fontId="3" fillId="24" borderId="1" xfId="0" applyNumberFormat="1" applyFont="1" applyFill="1" applyBorder="1" applyAlignment="1">
      <alignment horizontal="left" vertical="center" wrapText="1"/>
    </xf>
    <xf numFmtId="1" fontId="3" fillId="24" borderId="1" xfId="0" applyNumberFormat="1" applyFont="1" applyFill="1" applyBorder="1" applyAlignment="1">
      <alignment horizontal="right" vertical="center" wrapText="1"/>
    </xf>
    <xf numFmtId="1" fontId="29" fillId="24" borderId="1" xfId="0" applyNumberFormat="1" applyFont="1" applyFill="1" applyBorder="1" applyAlignment="1">
      <alignment horizontal="center" vertical="center" wrapText="1"/>
    </xf>
    <xf numFmtId="1" fontId="25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left" vertical="center" wrapText="1"/>
    </xf>
    <xf numFmtId="165" fontId="4" fillId="24" borderId="1" xfId="0" applyNumberFormat="1" applyFont="1" applyFill="1" applyBorder="1" applyAlignment="1">
      <alignment vertical="center"/>
    </xf>
    <xf numFmtId="1" fontId="4" fillId="24" borderId="1" xfId="0" applyNumberFormat="1" applyFont="1" applyFill="1" applyBorder="1" applyAlignment="1">
      <alignment horizontal="right" vertical="center" wrapText="1"/>
    </xf>
    <xf numFmtId="1" fontId="4" fillId="24" borderId="1" xfId="0" applyNumberFormat="1" applyFont="1" applyFill="1" applyBorder="1" applyAlignment="1">
      <alignment horizontal="left" vertical="center" wrapText="1"/>
    </xf>
    <xf numFmtId="0" fontId="25" fillId="24" borderId="1" xfId="0" quotePrefix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left" vertical="center" wrapText="1"/>
    </xf>
    <xf numFmtId="49" fontId="3" fillId="24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right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" fontId="67" fillId="0" borderId="1" xfId="0" applyNumberFormat="1" applyFont="1" applyFill="1" applyBorder="1" applyAlignment="1">
      <alignment horizontal="left" vertical="center" wrapText="1"/>
    </xf>
    <xf numFmtId="1" fontId="68" fillId="0" borderId="1" xfId="0" applyNumberFormat="1" applyFont="1" applyFill="1" applyBorder="1" applyAlignment="1">
      <alignment horizontal="left" vertical="center" wrapText="1"/>
    </xf>
    <xf numFmtId="3" fontId="69" fillId="3" borderId="0" xfId="1" applyNumberFormat="1" applyFont="1" applyFill="1" applyBorder="1" applyAlignment="1" applyProtection="1"/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" fontId="3" fillId="5" borderId="1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 applyBorder="1" applyAlignment="1">
      <alignment horizontal="center" vertical="center"/>
    </xf>
    <xf numFmtId="165" fontId="70" fillId="0" borderId="1" xfId="0" applyNumberFormat="1" applyFont="1" applyFill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center"/>
    </xf>
    <xf numFmtId="49" fontId="58" fillId="0" borderId="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/>
    <xf numFmtId="0" fontId="64" fillId="0" borderId="1" xfId="2" applyFont="1" applyFill="1" applyBorder="1" applyAlignment="1">
      <alignment horizontal="left" wrapText="1"/>
    </xf>
    <xf numFmtId="0" fontId="64" fillId="0" borderId="1" xfId="2" applyFont="1" applyFill="1" applyBorder="1" applyAlignment="1"/>
    <xf numFmtId="3" fontId="64" fillId="0" borderId="1" xfId="2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Alignment="1">
      <alignment horizontal="left" vertical="center"/>
    </xf>
    <xf numFmtId="4" fontId="28" fillId="0" borderId="0" xfId="0" applyNumberFormat="1" applyFont="1" applyFill="1" applyAlignment="1">
      <alignment horizontal="left" vertical="center"/>
    </xf>
    <xf numFmtId="4" fontId="27" fillId="0" borderId="0" xfId="0" applyNumberFormat="1" applyFont="1" applyFill="1" applyAlignment="1">
      <alignment horizontal="center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28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8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/>
    </xf>
    <xf numFmtId="3" fontId="4" fillId="24" borderId="1" xfId="0" applyNumberFormat="1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24" borderId="1" xfId="0" applyNumberFormat="1" applyFont="1" applyFill="1" applyBorder="1" applyAlignment="1">
      <alignment horizontal="left" vertical="center" wrapText="1"/>
    </xf>
    <xf numFmtId="3" fontId="3" fillId="24" borderId="1" xfId="0" quotePrefix="1" applyNumberFormat="1" applyFont="1" applyFill="1" applyBorder="1" applyAlignment="1">
      <alignment horizontal="left" vertical="center"/>
    </xf>
    <xf numFmtId="3" fontId="3" fillId="0" borderId="1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5" fillId="25" borderId="1" xfId="0" quotePrefix="1" applyFont="1" applyFill="1" applyBorder="1" applyAlignment="1">
      <alignment horizontal="center" vertical="center"/>
    </xf>
    <xf numFmtId="1" fontId="46" fillId="26" borderId="1" xfId="0" applyNumberFormat="1" applyFont="1" applyFill="1" applyBorder="1" applyAlignment="1">
      <alignment horizontal="right" vertical="center" wrapText="1"/>
    </xf>
    <xf numFmtId="1" fontId="3" fillId="26" borderId="1" xfId="0" applyNumberFormat="1" applyFont="1" applyFill="1" applyBorder="1" applyAlignment="1">
      <alignment horizontal="right" vertical="center" wrapText="1"/>
    </xf>
    <xf numFmtId="1" fontId="3" fillId="26" borderId="1" xfId="0" applyNumberFormat="1" applyFont="1" applyFill="1" applyBorder="1" applyAlignment="1">
      <alignment horizontal="left" vertical="center" wrapText="1"/>
    </xf>
    <xf numFmtId="1" fontId="3" fillId="26" borderId="1" xfId="0" applyNumberFormat="1" applyFont="1" applyFill="1" applyBorder="1" applyAlignment="1">
      <alignment horizontal="center" vertical="center" wrapText="1"/>
    </xf>
    <xf numFmtId="3" fontId="3" fillId="26" borderId="1" xfId="0" applyNumberFormat="1" applyFont="1" applyFill="1" applyBorder="1" applyAlignment="1">
      <alignment horizontal="left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47" fillId="0" borderId="0" xfId="1" applyNumberFormat="1" applyFont="1" applyFill="1" applyBorder="1" applyAlignment="1" applyProtection="1"/>
    <xf numFmtId="4" fontId="0" fillId="0" borderId="0" xfId="0" applyNumberFormat="1"/>
    <xf numFmtId="3" fontId="66" fillId="0" borderId="0" xfId="0" applyNumberFormat="1" applyFont="1"/>
    <xf numFmtId="3" fontId="3" fillId="0" borderId="1" xfId="1" applyNumberFormat="1" applyFont="1" applyFill="1" applyBorder="1" applyAlignment="1" applyProtection="1">
      <alignment horizontal="center" vertical="center"/>
    </xf>
    <xf numFmtId="0" fontId="71" fillId="0" borderId="0" xfId="0" applyFont="1"/>
    <xf numFmtId="0" fontId="72" fillId="0" borderId="1" xfId="0" applyNumberFormat="1" applyFont="1" applyFill="1" applyBorder="1" applyAlignment="1" applyProtection="1">
      <alignment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74" fillId="0" borderId="1" xfId="0" applyNumberFormat="1" applyFont="1" applyFill="1" applyBorder="1" applyAlignment="1" applyProtection="1">
      <alignment horizontal="center" wrapText="1"/>
    </xf>
    <xf numFmtId="1" fontId="4" fillId="6" borderId="1" xfId="0" applyNumberFormat="1" applyFont="1" applyFill="1" applyBorder="1" applyAlignment="1">
      <alignment horizontal="right" vertical="center" wrapText="1"/>
    </xf>
    <xf numFmtId="1" fontId="4" fillId="6" borderId="1" xfId="0" applyNumberFormat="1" applyFont="1" applyFill="1" applyBorder="1" applyAlignment="1">
      <alignment horizontal="left" vertical="center" wrapText="1"/>
    </xf>
    <xf numFmtId="0" fontId="25" fillId="6" borderId="1" xfId="0" quotePrefix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/>
    </xf>
    <xf numFmtId="3" fontId="64" fillId="6" borderId="1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59" fillId="28" borderId="1" xfId="0" applyNumberFormat="1" applyFont="1" applyFill="1" applyBorder="1" applyAlignment="1">
      <alignment horizontal="right" vertical="center" wrapText="1"/>
    </xf>
    <xf numFmtId="49" fontId="4" fillId="28" borderId="1" xfId="0" applyNumberFormat="1" applyFont="1" applyFill="1" applyBorder="1" applyAlignment="1">
      <alignment horizontal="right" vertical="center" wrapText="1"/>
    </xf>
    <xf numFmtId="165" fontId="4" fillId="28" borderId="1" xfId="0" applyNumberFormat="1" applyFont="1" applyFill="1" applyBorder="1" applyAlignment="1">
      <alignment vertical="center"/>
    </xf>
    <xf numFmtId="3" fontId="4" fillId="28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" fontId="3" fillId="0" borderId="1" xfId="2" applyNumberFormat="1" applyFont="1" applyFill="1" applyBorder="1" applyAlignment="1" applyProtection="1">
      <alignment horizontal="left" wrapText="1"/>
    </xf>
    <xf numFmtId="3" fontId="29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3" fontId="29" fillId="0" borderId="1" xfId="0" applyNumberFormat="1" applyFont="1" applyFill="1" applyBorder="1" applyAlignment="1" applyProtection="1">
      <alignment horizontal="center" vertical="center" wrapText="1"/>
    </xf>
    <xf numFmtId="3" fontId="33" fillId="0" borderId="1" xfId="0" quotePrefix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wrapText="1"/>
    </xf>
    <xf numFmtId="3" fontId="25" fillId="0" borderId="1" xfId="0" applyNumberFormat="1" applyFont="1" applyFill="1" applyBorder="1" applyAlignment="1" applyProtection="1">
      <alignment wrapText="1"/>
    </xf>
    <xf numFmtId="3" fontId="56" fillId="0" borderId="1" xfId="0" applyNumberFormat="1" applyFont="1" applyFill="1" applyBorder="1" applyAlignment="1" applyProtection="1">
      <alignment wrapText="1"/>
    </xf>
    <xf numFmtId="3" fontId="64" fillId="0" borderId="1" xfId="0" applyNumberFormat="1" applyFont="1" applyFill="1" applyBorder="1" applyAlignment="1" applyProtection="1">
      <alignment wrapText="1"/>
    </xf>
    <xf numFmtId="3" fontId="74" fillId="0" borderId="1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horizontal="right" wrapText="1"/>
    </xf>
    <xf numFmtId="3" fontId="52" fillId="0" borderId="0" xfId="0" applyNumberFormat="1" applyFont="1"/>
    <xf numFmtId="3" fontId="73" fillId="0" borderId="0" xfId="0" applyNumberFormat="1" applyFont="1"/>
    <xf numFmtId="0" fontId="4" fillId="0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left" vertical="center"/>
    </xf>
    <xf numFmtId="49" fontId="4" fillId="25" borderId="1" xfId="0" applyNumberFormat="1" applyFont="1" applyFill="1" applyBorder="1" applyAlignment="1">
      <alignment horizontal="left" vertical="center" wrapText="1"/>
    </xf>
    <xf numFmtId="1" fontId="4" fillId="25" borderId="1" xfId="0" applyNumberFormat="1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49" fontId="4" fillId="28" borderId="1" xfId="0" applyNumberFormat="1" applyFont="1" applyFill="1" applyBorder="1" applyAlignment="1">
      <alignment horizontal="left" vertical="center" wrapText="1"/>
    </xf>
    <xf numFmtId="0" fontId="60" fillId="28" borderId="1" xfId="0" quotePrefix="1" applyFont="1" applyFill="1" applyBorder="1" applyAlignment="1">
      <alignment horizontal="center" vertical="center"/>
    </xf>
    <xf numFmtId="1" fontId="59" fillId="0" borderId="1" xfId="0" applyNumberFormat="1" applyFont="1" applyFill="1" applyBorder="1" applyAlignment="1">
      <alignment horizontal="left" vertical="center" wrapText="1"/>
    </xf>
    <xf numFmtId="3" fontId="4" fillId="27" borderId="1" xfId="0" applyNumberFormat="1" applyFont="1" applyFill="1" applyBorder="1" applyAlignment="1">
      <alignment vertical="center"/>
    </xf>
    <xf numFmtId="3" fontId="3" fillId="24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46" bestFit="1" customWidth="1"/>
    <col min="2" max="2" width="21.7109375" hidden="1" customWidth="1"/>
    <col min="3" max="4" width="21.7109375" customWidth="1"/>
    <col min="5" max="5" width="23.42578125" style="181" customWidth="1"/>
    <col min="6" max="6" width="12.42578125" bestFit="1" customWidth="1"/>
    <col min="7" max="7" width="10.140625" bestFit="1" customWidth="1"/>
    <col min="9" max="9" width="10.140625" bestFit="1" customWidth="1"/>
  </cols>
  <sheetData>
    <row r="1" spans="1:9" ht="36" customHeight="1" x14ac:dyDescent="0.25">
      <c r="A1" s="371" t="s">
        <v>516</v>
      </c>
      <c r="B1" s="371"/>
      <c r="C1" s="371"/>
      <c r="D1" s="371"/>
      <c r="E1" s="371"/>
    </row>
    <row r="2" spans="1:9" x14ac:dyDescent="0.25">
      <c r="A2" s="1"/>
      <c r="B2" s="1"/>
      <c r="C2" s="2"/>
      <c r="D2" s="2"/>
    </row>
    <row r="3" spans="1:9" x14ac:dyDescent="0.25">
      <c r="A3" s="372" t="s">
        <v>412</v>
      </c>
      <c r="B3" s="372"/>
      <c r="C3" s="372"/>
      <c r="D3" s="372"/>
      <c r="E3" s="372"/>
    </row>
    <row r="4" spans="1:9" x14ac:dyDescent="0.25">
      <c r="A4" s="370" t="s">
        <v>413</v>
      </c>
      <c r="B4" s="370"/>
      <c r="C4" s="2"/>
      <c r="D4" s="2"/>
    </row>
    <row r="5" spans="1:9" x14ac:dyDescent="0.25">
      <c r="A5" s="3"/>
      <c r="B5" s="3"/>
      <c r="C5" s="2"/>
      <c r="D5" s="2"/>
    </row>
    <row r="6" spans="1:9" ht="25.5" x14ac:dyDescent="0.25">
      <c r="A6" s="4"/>
      <c r="B6" s="20" t="s">
        <v>462</v>
      </c>
      <c r="C6" s="264" t="s">
        <v>495</v>
      </c>
      <c r="D6" s="264" t="s">
        <v>417</v>
      </c>
      <c r="E6" s="334" t="s">
        <v>496</v>
      </c>
    </row>
    <row r="7" spans="1:9" ht="23.1" customHeight="1" x14ac:dyDescent="0.25">
      <c r="A7" s="4" t="s">
        <v>414</v>
      </c>
      <c r="B7" s="5">
        <f>B9+B8</f>
        <v>25473688.609999999</v>
      </c>
      <c r="C7" s="265">
        <f>C8+C9</f>
        <v>25473688.609999999</v>
      </c>
      <c r="D7" s="265">
        <f t="shared" ref="D7:E7" si="0">D8+D9</f>
        <v>0</v>
      </c>
      <c r="E7" s="265">
        <f t="shared" si="0"/>
        <v>25473688.609999999</v>
      </c>
      <c r="I7" s="181"/>
    </row>
    <row r="8" spans="1:9" ht="23.1" customHeight="1" x14ac:dyDescent="0.25">
      <c r="A8" s="6" t="s">
        <v>1</v>
      </c>
      <c r="B8" s="7">
        <f>' PLAN PRIHODA 2022-REBALANS '!G5</f>
        <v>25472888.609999999</v>
      </c>
      <c r="C8" s="266">
        <f>' PLAN PRIHODA 2022-REBALANS '!G5</f>
        <v>25472888.609999999</v>
      </c>
      <c r="D8" s="266">
        <f>' PLAN PRIHODA 2022-REBALANS '!H5</f>
        <v>0</v>
      </c>
      <c r="E8" s="266">
        <f>' PLAN PRIHODA 2022-REBALANS '!I5</f>
        <v>25472888.609999999</v>
      </c>
    </row>
    <row r="9" spans="1:9" ht="23.1" customHeight="1" x14ac:dyDescent="0.25">
      <c r="A9" s="8" t="s">
        <v>2</v>
      </c>
      <c r="B9" s="7">
        <f>' PLAN PRIHODA 2022-REBALANS '!G57</f>
        <v>800</v>
      </c>
      <c r="C9" s="266">
        <f>' PLAN PRIHODA 2022-REBALANS '!G57</f>
        <v>800</v>
      </c>
      <c r="D9" s="266">
        <f>' PLAN PRIHODA 2022-REBALANS '!H57</f>
        <v>0</v>
      </c>
      <c r="E9" s="266">
        <f>' PLAN PRIHODA 2022-REBALANS '!I57</f>
        <v>800</v>
      </c>
    </row>
    <row r="10" spans="1:9" ht="23.1" customHeight="1" x14ac:dyDescent="0.25">
      <c r="A10" s="8" t="s">
        <v>415</v>
      </c>
      <c r="B10" s="7">
        <f>B11+B12</f>
        <v>29550777</v>
      </c>
      <c r="C10" s="266">
        <f>C11+C12</f>
        <v>29550777</v>
      </c>
      <c r="D10" s="266">
        <f t="shared" ref="D10:E10" si="1">D11+D12</f>
        <v>0</v>
      </c>
      <c r="E10" s="266">
        <f t="shared" si="1"/>
        <v>29550777</v>
      </c>
      <c r="G10" s="181"/>
    </row>
    <row r="11" spans="1:9" ht="23.1" customHeight="1" x14ac:dyDescent="0.25">
      <c r="A11" s="9" t="s">
        <v>3</v>
      </c>
      <c r="B11" s="7">
        <f>'PLAN RASHODA_2022-REBALANS '!F4</f>
        <v>26569377</v>
      </c>
      <c r="C11" s="266">
        <f>'PLAN RASHODA_2022-REBALANS '!F4</f>
        <v>26569377</v>
      </c>
      <c r="D11" s="266">
        <f>'PLAN RASHODA_2022-REBALANS '!G4</f>
        <v>0</v>
      </c>
      <c r="E11" s="266">
        <f>'PLAN RASHODA_2022-REBALANS '!H4</f>
        <v>26569377</v>
      </c>
    </row>
    <row r="12" spans="1:9" ht="23.1" customHeight="1" x14ac:dyDescent="0.25">
      <c r="A12" s="8" t="s">
        <v>4</v>
      </c>
      <c r="B12" s="7">
        <f>'PLAN RASHODA_2022-REBALANS '!F229</f>
        <v>2981400</v>
      </c>
      <c r="C12" s="266">
        <f>'PLAN RASHODA_2022-REBALANS '!F229</f>
        <v>2981400</v>
      </c>
      <c r="D12" s="266">
        <f>'PLAN RASHODA_2022-REBALANS '!G229</f>
        <v>0</v>
      </c>
      <c r="E12" s="266">
        <f>'PLAN RASHODA_2022-REBALANS '!H229</f>
        <v>2981400</v>
      </c>
      <c r="G12" s="181"/>
    </row>
    <row r="13" spans="1:9" ht="23.1" customHeight="1" x14ac:dyDescent="0.25">
      <c r="A13" s="9" t="s">
        <v>5</v>
      </c>
      <c r="B13" s="7">
        <f>B7-B10</f>
        <v>-4077088.3900000006</v>
      </c>
      <c r="C13" s="266">
        <f>C7-C10</f>
        <v>-4077088.3900000006</v>
      </c>
      <c r="D13" s="266">
        <f t="shared" ref="D13:E13" si="2">D7-D10</f>
        <v>0</v>
      </c>
      <c r="E13" s="266">
        <f t="shared" si="2"/>
        <v>-4077088.3900000006</v>
      </c>
      <c r="F13" s="329"/>
      <c r="G13" s="181"/>
    </row>
    <row r="14" spans="1:9" x14ac:dyDescent="0.25">
      <c r="A14" s="10"/>
      <c r="B14" s="11"/>
      <c r="C14" s="12"/>
      <c r="D14" s="290"/>
      <c r="E14" s="330"/>
    </row>
    <row r="15" spans="1:9" x14ac:dyDescent="0.25">
      <c r="A15" s="13"/>
      <c r="B15" s="14"/>
      <c r="C15" s="2"/>
      <c r="D15" s="15"/>
    </row>
    <row r="16" spans="1:9" x14ac:dyDescent="0.25">
      <c r="A16" s="2"/>
      <c r="B16" s="2"/>
      <c r="C16" s="2"/>
      <c r="D16" s="2"/>
    </row>
    <row r="17" spans="1:5" x14ac:dyDescent="0.25">
      <c r="A17" s="16" t="s">
        <v>416</v>
      </c>
      <c r="B17" s="14"/>
      <c r="C17" s="17"/>
      <c r="D17" s="2"/>
    </row>
    <row r="18" spans="1:5" x14ac:dyDescent="0.25">
      <c r="A18" s="18"/>
      <c r="B18" s="14"/>
      <c r="C18" s="17"/>
      <c r="D18" s="2"/>
    </row>
    <row r="19" spans="1:5" ht="30" customHeight="1" x14ac:dyDescent="0.25">
      <c r="A19" s="4"/>
      <c r="B19" s="171" t="s">
        <v>464</v>
      </c>
      <c r="C19" s="182" t="s">
        <v>495</v>
      </c>
      <c r="D19" s="182" t="s">
        <v>417</v>
      </c>
      <c r="E19" s="331" t="s">
        <v>498</v>
      </c>
    </row>
    <row r="20" spans="1:5" ht="35.25" customHeight="1" x14ac:dyDescent="0.25">
      <c r="A20" s="19" t="s">
        <v>418</v>
      </c>
      <c r="B20" s="172">
        <v>4490716</v>
      </c>
      <c r="C20" s="7">
        <v>4077088</v>
      </c>
      <c r="D20" s="7">
        <f>E20-C20</f>
        <v>0</v>
      </c>
      <c r="E20" s="7">
        <v>4077088</v>
      </c>
    </row>
    <row r="21" spans="1:5" x14ac:dyDescent="0.25">
      <c r="A21" s="2"/>
      <c r="B21" s="96"/>
      <c r="C21" s="110"/>
      <c r="D21" s="110"/>
      <c r="E21" s="330"/>
    </row>
    <row r="22" spans="1:5" x14ac:dyDescent="0.25">
      <c r="A22" s="2"/>
      <c r="B22" s="2"/>
      <c r="C22" s="2"/>
      <c r="D22" s="2"/>
    </row>
    <row r="23" spans="1:5" x14ac:dyDescent="0.25">
      <c r="C23" s="181"/>
    </row>
    <row r="63" ht="32.25" customHeight="1" x14ac:dyDescent="0.25"/>
    <row r="83" ht="44.25" customHeight="1" x14ac:dyDescent="0.25"/>
  </sheetData>
  <mergeCells count="3">
    <mergeCell ref="A4:B4"/>
    <mergeCell ref="A1:E1"/>
    <mergeCell ref="A3:E3"/>
  </mergeCells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view="pageBreakPreview" zoomScale="110" zoomScaleNormal="100" zoomScaleSheetLayoutView="110" workbookViewId="0">
      <selection sqref="A1:G1"/>
    </sheetView>
  </sheetViews>
  <sheetFormatPr defaultRowHeight="12.75" x14ac:dyDescent="0.2"/>
  <cols>
    <col min="1" max="1" width="5.85546875" style="143" customWidth="1"/>
    <col min="2" max="2" width="7.7109375" style="143" customWidth="1"/>
    <col min="3" max="3" width="8.7109375" style="143" customWidth="1"/>
    <col min="4" max="4" width="9.7109375" style="143" customWidth="1"/>
    <col min="5" max="5" width="8.7109375" style="143" customWidth="1"/>
    <col min="6" max="6" width="47.85546875" style="143" customWidth="1"/>
    <col min="7" max="7" width="15.140625" style="364" customWidth="1"/>
    <col min="8" max="8" width="15.5703125" style="364" customWidth="1"/>
    <col min="9" max="9" width="15.140625" style="364" customWidth="1"/>
    <col min="10" max="10" width="9.140625" style="114" customWidth="1"/>
    <col min="11" max="11" width="10.140625" style="114" customWidth="1"/>
    <col min="12" max="12" width="9.140625" style="114" customWidth="1"/>
    <col min="13" max="13" width="11.140625" style="114" customWidth="1"/>
    <col min="14" max="14" width="9.85546875" style="114" bestFit="1" customWidth="1"/>
    <col min="15" max="15" width="9.140625" style="114"/>
    <col min="16" max="16" width="9.140625" style="114" customWidth="1"/>
    <col min="17" max="17" width="11.85546875" style="114" bestFit="1" customWidth="1"/>
    <col min="18" max="16384" width="9.140625" style="114"/>
  </cols>
  <sheetData>
    <row r="1" spans="1:16" x14ac:dyDescent="0.2">
      <c r="A1" s="373" t="s">
        <v>0</v>
      </c>
      <c r="B1" s="373"/>
      <c r="C1" s="373"/>
      <c r="D1" s="373"/>
      <c r="E1" s="373"/>
      <c r="F1" s="373"/>
      <c r="G1" s="373"/>
      <c r="H1" s="354"/>
      <c r="I1" s="355"/>
    </row>
    <row r="2" spans="1:16" x14ac:dyDescent="0.2">
      <c r="A2" s="374" t="s">
        <v>386</v>
      </c>
      <c r="B2" s="374"/>
      <c r="C2" s="374"/>
      <c r="D2" s="374"/>
      <c r="E2" s="374"/>
      <c r="F2" s="374"/>
      <c r="G2" s="374"/>
      <c r="H2" s="354"/>
      <c r="I2" s="355"/>
    </row>
    <row r="3" spans="1:16" ht="64.5" customHeight="1" x14ac:dyDescent="0.2">
      <c r="A3" s="115" t="s">
        <v>74</v>
      </c>
      <c r="B3" s="115" t="s">
        <v>75</v>
      </c>
      <c r="C3" s="115" t="s">
        <v>387</v>
      </c>
      <c r="D3" s="115" t="s">
        <v>76</v>
      </c>
      <c r="E3" s="116" t="s">
        <v>388</v>
      </c>
      <c r="F3" s="117" t="s">
        <v>389</v>
      </c>
      <c r="G3" s="356" t="s">
        <v>504</v>
      </c>
      <c r="H3" s="304" t="s">
        <v>417</v>
      </c>
      <c r="I3" s="304" t="s">
        <v>496</v>
      </c>
    </row>
    <row r="4" spans="1:16" s="147" customFormat="1" ht="13.5" customHeight="1" x14ac:dyDescent="0.2">
      <c r="A4" s="111">
        <v>1</v>
      </c>
      <c r="B4" s="111">
        <v>2</v>
      </c>
      <c r="C4" s="111">
        <v>3</v>
      </c>
      <c r="D4" s="111">
        <v>4</v>
      </c>
      <c r="E4" s="145" t="s">
        <v>513</v>
      </c>
      <c r="F4" s="146">
        <v>6</v>
      </c>
      <c r="G4" s="357">
        <v>7</v>
      </c>
      <c r="H4" s="357">
        <v>8</v>
      </c>
      <c r="I4" s="357">
        <v>9</v>
      </c>
    </row>
    <row r="5" spans="1:16" ht="20.100000000000001" customHeight="1" x14ac:dyDescent="0.2">
      <c r="A5" s="118">
        <v>6</v>
      </c>
      <c r="B5" s="119"/>
      <c r="C5" s="119"/>
      <c r="D5" s="119"/>
      <c r="E5" s="120"/>
      <c r="F5" s="121" t="s">
        <v>1</v>
      </c>
      <c r="G5" s="122">
        <f>G7+G27+G40+G46</f>
        <v>25472888.609999999</v>
      </c>
      <c r="H5" s="122">
        <f>H7+H27+H40+H46</f>
        <v>0</v>
      </c>
      <c r="I5" s="122">
        <f>I7+I27+I40+I46</f>
        <v>25472888.609999999</v>
      </c>
      <c r="N5" s="144"/>
    </row>
    <row r="6" spans="1:16" ht="20.100000000000001" customHeight="1" x14ac:dyDescent="0.2">
      <c r="A6" s="119"/>
      <c r="B6" s="123"/>
      <c r="C6" s="123"/>
      <c r="D6" s="119"/>
      <c r="E6" s="124"/>
      <c r="F6" s="125" t="s">
        <v>287</v>
      </c>
      <c r="G6" s="122"/>
      <c r="H6" s="122"/>
      <c r="I6" s="122"/>
    </row>
    <row r="7" spans="1:16" ht="30" customHeight="1" x14ac:dyDescent="0.2">
      <c r="A7" s="119"/>
      <c r="B7" s="123">
        <v>63</v>
      </c>
      <c r="C7" s="123"/>
      <c r="D7" s="119"/>
      <c r="E7" s="120"/>
      <c r="F7" s="118" t="s">
        <v>390</v>
      </c>
      <c r="G7" s="122">
        <f>G12+G17+G8+G24</f>
        <v>649073.68999999994</v>
      </c>
      <c r="H7" s="122">
        <f t="shared" ref="H7:I7" si="0">H12+H17+H8+H24</f>
        <v>0</v>
      </c>
      <c r="I7" s="122">
        <f t="shared" si="0"/>
        <v>649073.68999999994</v>
      </c>
    </row>
    <row r="8" spans="1:16" ht="20.100000000000001" hidden="1" customHeight="1" x14ac:dyDescent="0.2">
      <c r="A8" s="119"/>
      <c r="B8" s="123"/>
      <c r="C8" s="123">
        <v>633</v>
      </c>
      <c r="D8" s="119"/>
      <c r="E8" s="120" t="s">
        <v>444</v>
      </c>
      <c r="F8" s="118" t="s">
        <v>459</v>
      </c>
      <c r="G8" s="122">
        <f>G9</f>
        <v>0</v>
      </c>
      <c r="H8" s="122">
        <f t="shared" ref="H8:I8" si="1">H9</f>
        <v>0</v>
      </c>
      <c r="I8" s="122">
        <f t="shared" si="1"/>
        <v>0</v>
      </c>
    </row>
    <row r="9" spans="1:16" ht="20.100000000000001" hidden="1" customHeight="1" x14ac:dyDescent="0.2">
      <c r="A9" s="119"/>
      <c r="B9" s="123"/>
      <c r="C9" s="123"/>
      <c r="D9" s="119">
        <v>6331</v>
      </c>
      <c r="E9" s="120" t="s">
        <v>444</v>
      </c>
      <c r="F9" s="119" t="s">
        <v>460</v>
      </c>
      <c r="G9" s="358">
        <f>G10</f>
        <v>0</v>
      </c>
      <c r="H9" s="358">
        <f t="shared" ref="H9:I9" si="2">H10</f>
        <v>0</v>
      </c>
      <c r="I9" s="358">
        <f t="shared" si="2"/>
        <v>0</v>
      </c>
    </row>
    <row r="10" spans="1:16" ht="20.100000000000001" hidden="1" customHeight="1" x14ac:dyDescent="0.2">
      <c r="A10" s="119"/>
      <c r="B10" s="123"/>
      <c r="C10" s="123"/>
      <c r="D10" s="119"/>
      <c r="E10" s="120"/>
      <c r="F10" s="119" t="s">
        <v>461</v>
      </c>
      <c r="G10" s="359">
        <f>G11</f>
        <v>0</v>
      </c>
      <c r="H10" s="359">
        <f t="shared" ref="H10:I10" si="3">H11</f>
        <v>0</v>
      </c>
      <c r="I10" s="359">
        <f t="shared" si="3"/>
        <v>0</v>
      </c>
    </row>
    <row r="11" spans="1:16" hidden="1" x14ac:dyDescent="0.2">
      <c r="A11" s="119"/>
      <c r="B11" s="123"/>
      <c r="C11" s="123"/>
      <c r="D11" s="119"/>
      <c r="E11" s="124"/>
      <c r="F11" s="149" t="s">
        <v>461</v>
      </c>
      <c r="G11" s="359">
        <v>0</v>
      </c>
      <c r="H11" s="359">
        <f>I11-G11</f>
        <v>0</v>
      </c>
      <c r="I11" s="359">
        <v>0</v>
      </c>
    </row>
    <row r="12" spans="1:16" ht="20.100000000000001" customHeight="1" x14ac:dyDescent="0.2">
      <c r="A12" s="119"/>
      <c r="B12" s="123"/>
      <c r="C12" s="123">
        <v>634</v>
      </c>
      <c r="D12" s="119"/>
      <c r="E12" s="120" t="s">
        <v>444</v>
      </c>
      <c r="F12" s="118" t="s">
        <v>391</v>
      </c>
      <c r="G12" s="122">
        <f>G13</f>
        <v>413773.69</v>
      </c>
      <c r="H12" s="122">
        <f>H13</f>
        <v>0</v>
      </c>
      <c r="I12" s="122">
        <f>I13</f>
        <v>413773.69</v>
      </c>
    </row>
    <row r="13" spans="1:16" ht="20.100000000000001" customHeight="1" x14ac:dyDescent="0.2">
      <c r="A13" s="119"/>
      <c r="B13" s="123"/>
      <c r="C13" s="123"/>
      <c r="D13" s="119">
        <v>6341</v>
      </c>
      <c r="E13" s="120" t="s">
        <v>444</v>
      </c>
      <c r="F13" s="119" t="s">
        <v>419</v>
      </c>
      <c r="G13" s="359">
        <f>G14</f>
        <v>413773.69</v>
      </c>
      <c r="H13" s="359">
        <f t="shared" ref="H13:I13" si="4">H14</f>
        <v>0</v>
      </c>
      <c r="I13" s="359">
        <f t="shared" si="4"/>
        <v>413773.69</v>
      </c>
      <c r="O13" s="126"/>
      <c r="P13" s="126"/>
    </row>
    <row r="14" spans="1:16" s="126" customFormat="1" ht="20.100000000000001" hidden="1" customHeight="1" x14ac:dyDescent="0.2">
      <c r="A14" s="119"/>
      <c r="B14" s="123"/>
      <c r="C14" s="123"/>
      <c r="D14" s="119"/>
      <c r="E14" s="120" t="s">
        <v>444</v>
      </c>
      <c r="F14" s="119" t="s">
        <v>429</v>
      </c>
      <c r="G14" s="359">
        <f>G15</f>
        <v>413773.69</v>
      </c>
      <c r="H14" s="359">
        <f>H15+H16</f>
        <v>0</v>
      </c>
      <c r="I14" s="359">
        <f>I15+I16</f>
        <v>413773.69</v>
      </c>
      <c r="O14" s="126" t="s">
        <v>500</v>
      </c>
    </row>
    <row r="15" spans="1:16" s="126" customFormat="1" ht="20.100000000000001" hidden="1" customHeight="1" x14ac:dyDescent="0.2">
      <c r="A15" s="119"/>
      <c r="B15" s="123"/>
      <c r="C15" s="123"/>
      <c r="D15" s="119"/>
      <c r="E15" s="120" t="s">
        <v>444</v>
      </c>
      <c r="F15" s="149" t="s">
        <v>494</v>
      </c>
      <c r="G15" s="360">
        <f>360000+53773.69</f>
        <v>413773.69</v>
      </c>
      <c r="H15" s="359">
        <f>I15-G15</f>
        <v>0</v>
      </c>
      <c r="I15" s="360">
        <f>360000+53773.69</f>
        <v>413773.69</v>
      </c>
      <c r="K15" s="127"/>
      <c r="M15" s="127"/>
      <c r="O15" s="126" t="s">
        <v>499</v>
      </c>
    </row>
    <row r="16" spans="1:16" s="126" customFormat="1" ht="27.75" hidden="1" customHeight="1" x14ac:dyDescent="0.2">
      <c r="A16" s="119"/>
      <c r="B16" s="123"/>
      <c r="C16" s="123"/>
      <c r="D16" s="119"/>
      <c r="E16" s="120" t="s">
        <v>444</v>
      </c>
      <c r="F16" s="333" t="s">
        <v>503</v>
      </c>
      <c r="G16" s="360">
        <v>0</v>
      </c>
      <c r="H16" s="359">
        <f>I16-G16</f>
        <v>0</v>
      </c>
      <c r="I16" s="359">
        <v>0</v>
      </c>
      <c r="K16" s="127"/>
      <c r="M16" s="127"/>
    </row>
    <row r="17" spans="1:13" ht="30" customHeight="1" x14ac:dyDescent="0.2">
      <c r="A17" s="119"/>
      <c r="B17" s="123"/>
      <c r="C17" s="123">
        <v>636</v>
      </c>
      <c r="D17" s="119"/>
      <c r="E17" s="120" t="s">
        <v>444</v>
      </c>
      <c r="F17" s="118" t="s">
        <v>392</v>
      </c>
      <c r="G17" s="122">
        <f>G18+G21</f>
        <v>220000</v>
      </c>
      <c r="H17" s="122">
        <f>H18+H21</f>
        <v>0</v>
      </c>
      <c r="I17" s="122">
        <f>I18+I21</f>
        <v>220000</v>
      </c>
      <c r="K17" s="127"/>
      <c r="L17" s="127"/>
      <c r="M17" s="127"/>
    </row>
    <row r="18" spans="1:13" ht="30" customHeight="1" x14ac:dyDescent="0.2">
      <c r="A18" s="119"/>
      <c r="B18" s="123"/>
      <c r="C18" s="123"/>
      <c r="D18" s="119">
        <v>6361</v>
      </c>
      <c r="E18" s="120" t="s">
        <v>444</v>
      </c>
      <c r="F18" s="119" t="s">
        <v>393</v>
      </c>
      <c r="G18" s="358">
        <f>G19</f>
        <v>214400</v>
      </c>
      <c r="H18" s="358">
        <f t="shared" ref="H18:I18" si="5">H19</f>
        <v>0</v>
      </c>
      <c r="I18" s="358">
        <f t="shared" si="5"/>
        <v>214400</v>
      </c>
      <c r="K18" s="127"/>
      <c r="L18" s="127"/>
      <c r="M18" s="127"/>
    </row>
    <row r="19" spans="1:13" s="126" customFormat="1" ht="30" hidden="1" customHeight="1" x14ac:dyDescent="0.2">
      <c r="A19" s="119"/>
      <c r="B19" s="123"/>
      <c r="C19" s="123"/>
      <c r="D19" s="119"/>
      <c r="E19" s="120" t="s">
        <v>444</v>
      </c>
      <c r="F19" s="119" t="s">
        <v>420</v>
      </c>
      <c r="G19" s="358">
        <f>G20</f>
        <v>214400</v>
      </c>
      <c r="H19" s="358">
        <f>H20</f>
        <v>0</v>
      </c>
      <c r="I19" s="358">
        <f>I20</f>
        <v>214400</v>
      </c>
      <c r="K19" s="127"/>
      <c r="L19" s="127"/>
      <c r="M19" s="127"/>
    </row>
    <row r="20" spans="1:13" s="126" customFormat="1" ht="25.5" hidden="1" x14ac:dyDescent="0.2">
      <c r="A20" s="119"/>
      <c r="B20" s="123"/>
      <c r="C20" s="123"/>
      <c r="D20" s="119"/>
      <c r="E20" s="120" t="s">
        <v>444</v>
      </c>
      <c r="F20" s="149" t="s">
        <v>421</v>
      </c>
      <c r="G20" s="361">
        <v>214400</v>
      </c>
      <c r="H20" s="358">
        <f>I20-G20</f>
        <v>0</v>
      </c>
      <c r="I20" s="358">
        <v>214400</v>
      </c>
      <c r="K20" s="127"/>
      <c r="L20" s="127"/>
      <c r="M20" s="128"/>
    </row>
    <row r="21" spans="1:13" ht="30" customHeight="1" x14ac:dyDescent="0.2">
      <c r="A21" s="119"/>
      <c r="B21" s="129"/>
      <c r="C21" s="129"/>
      <c r="D21" s="119">
        <v>6362</v>
      </c>
      <c r="E21" s="120" t="s">
        <v>444</v>
      </c>
      <c r="F21" s="119" t="s">
        <v>394</v>
      </c>
      <c r="G21" s="359">
        <f>G22</f>
        <v>5600</v>
      </c>
      <c r="H21" s="359">
        <f t="shared" ref="H21:I21" si="6">H22</f>
        <v>0</v>
      </c>
      <c r="I21" s="359">
        <f t="shared" si="6"/>
        <v>5600</v>
      </c>
      <c r="K21" s="127"/>
      <c r="L21" s="127"/>
      <c r="M21" s="127"/>
    </row>
    <row r="22" spans="1:13" s="126" customFormat="1" ht="30" hidden="1" customHeight="1" x14ac:dyDescent="0.2">
      <c r="A22" s="119"/>
      <c r="B22" s="129"/>
      <c r="C22" s="129"/>
      <c r="D22" s="119"/>
      <c r="E22" s="120" t="s">
        <v>444</v>
      </c>
      <c r="F22" s="119" t="s">
        <v>422</v>
      </c>
      <c r="G22" s="359">
        <f>G23</f>
        <v>5600</v>
      </c>
      <c r="H22" s="359">
        <f>H23</f>
        <v>0</v>
      </c>
      <c r="I22" s="359">
        <f>I23</f>
        <v>5600</v>
      </c>
      <c r="K22" s="127"/>
      <c r="L22" s="127"/>
      <c r="M22" s="127"/>
    </row>
    <row r="23" spans="1:13" s="126" customFormat="1" ht="25.5" hidden="1" x14ac:dyDescent="0.2">
      <c r="A23" s="149"/>
      <c r="B23" s="129"/>
      <c r="C23" s="129"/>
      <c r="D23" s="119"/>
      <c r="E23" s="120" t="s">
        <v>444</v>
      </c>
      <c r="F23" s="149" t="s">
        <v>423</v>
      </c>
      <c r="G23" s="360">
        <v>5600</v>
      </c>
      <c r="H23" s="359">
        <f>I23-G23</f>
        <v>0</v>
      </c>
      <c r="I23" s="359">
        <v>5600</v>
      </c>
      <c r="K23" s="127"/>
      <c r="L23" s="127"/>
      <c r="M23" s="127"/>
    </row>
    <row r="24" spans="1:13" s="126" customFormat="1" ht="25.5" x14ac:dyDescent="0.2">
      <c r="A24" s="149"/>
      <c r="B24" s="129"/>
      <c r="C24" s="123">
        <v>639</v>
      </c>
      <c r="D24" s="118"/>
      <c r="E24" s="120" t="s">
        <v>505</v>
      </c>
      <c r="F24" s="118" t="s">
        <v>507</v>
      </c>
      <c r="G24" s="122">
        <v>15300</v>
      </c>
      <c r="H24" s="122">
        <f>I24-G24</f>
        <v>0</v>
      </c>
      <c r="I24" s="122">
        <v>15300</v>
      </c>
      <c r="K24" s="127"/>
      <c r="L24" s="127"/>
      <c r="M24" s="127"/>
    </row>
    <row r="25" spans="1:13" s="126" customFormat="1" hidden="1" x14ac:dyDescent="0.2">
      <c r="A25" s="149"/>
      <c r="B25" s="129"/>
      <c r="C25" s="129"/>
      <c r="D25" s="119"/>
      <c r="E25" s="120"/>
      <c r="F25" s="151"/>
      <c r="G25" s="359"/>
      <c r="H25" s="359"/>
      <c r="I25" s="359"/>
      <c r="K25" s="127"/>
      <c r="L25" s="127"/>
      <c r="M25" s="127"/>
    </row>
    <row r="26" spans="1:13" s="126" customFormat="1" ht="20.100000000000001" customHeight="1" x14ac:dyDescent="0.2">
      <c r="A26" s="149"/>
      <c r="B26" s="129"/>
      <c r="C26" s="129"/>
      <c r="D26" s="119"/>
      <c r="E26" s="120"/>
      <c r="F26" s="135" t="s">
        <v>400</v>
      </c>
      <c r="G26" s="122"/>
      <c r="H26" s="122"/>
      <c r="I26" s="122"/>
      <c r="K26" s="127"/>
      <c r="L26" s="127"/>
      <c r="M26" s="127"/>
    </row>
    <row r="27" spans="1:13" ht="20.100000000000001" customHeight="1" x14ac:dyDescent="0.2">
      <c r="A27" s="118"/>
      <c r="B27" s="118">
        <v>64</v>
      </c>
      <c r="C27" s="118"/>
      <c r="D27" s="118"/>
      <c r="E27" s="120"/>
      <c r="F27" s="130" t="s">
        <v>395</v>
      </c>
      <c r="G27" s="122">
        <f>G28+G34</f>
        <v>500</v>
      </c>
      <c r="H27" s="122">
        <f>H28+H34</f>
        <v>0</v>
      </c>
      <c r="I27" s="122">
        <f>I28+I34</f>
        <v>500</v>
      </c>
      <c r="K27" s="127"/>
      <c r="L27" s="127"/>
      <c r="M27" s="127"/>
    </row>
    <row r="28" spans="1:13" ht="20.100000000000001" customHeight="1" x14ac:dyDescent="0.2">
      <c r="A28" s="118"/>
      <c r="B28" s="118"/>
      <c r="C28" s="118">
        <v>641</v>
      </c>
      <c r="D28" s="118"/>
      <c r="E28" s="120" t="s">
        <v>463</v>
      </c>
      <c r="F28" s="125" t="s">
        <v>396</v>
      </c>
      <c r="G28" s="122">
        <f>G29+G32</f>
        <v>500</v>
      </c>
      <c r="H28" s="122">
        <f>H29+H32</f>
        <v>0</v>
      </c>
      <c r="I28" s="122">
        <f>I29+I32</f>
        <v>500</v>
      </c>
      <c r="K28" s="127"/>
      <c r="L28" s="127"/>
      <c r="M28" s="127"/>
    </row>
    <row r="29" spans="1:13" ht="20.100000000000001" customHeight="1" x14ac:dyDescent="0.2">
      <c r="A29" s="119"/>
      <c r="B29" s="119"/>
      <c r="C29" s="119"/>
      <c r="D29" s="119">
        <v>6413</v>
      </c>
      <c r="E29" s="120" t="s">
        <v>463</v>
      </c>
      <c r="F29" s="131" t="s">
        <v>397</v>
      </c>
      <c r="G29" s="359">
        <f>G30</f>
        <v>500</v>
      </c>
      <c r="H29" s="359">
        <f t="shared" ref="H29:I29" si="7">H30</f>
        <v>0</v>
      </c>
      <c r="I29" s="359">
        <f t="shared" si="7"/>
        <v>500</v>
      </c>
      <c r="K29" s="127"/>
      <c r="L29" s="127"/>
      <c r="M29" s="127"/>
    </row>
    <row r="30" spans="1:13" ht="20.100000000000001" hidden="1" customHeight="1" x14ac:dyDescent="0.2">
      <c r="A30" s="119"/>
      <c r="B30" s="119"/>
      <c r="C30" s="119"/>
      <c r="D30" s="119"/>
      <c r="E30" s="120" t="s">
        <v>463</v>
      </c>
      <c r="F30" s="119" t="s">
        <v>424</v>
      </c>
      <c r="G30" s="359">
        <f>G31</f>
        <v>500</v>
      </c>
      <c r="H30" s="359">
        <f t="shared" ref="H30" si="8">H31</f>
        <v>0</v>
      </c>
      <c r="I30" s="359">
        <f>I31</f>
        <v>500</v>
      </c>
      <c r="K30" s="127"/>
      <c r="L30" s="127"/>
      <c r="M30" s="127"/>
    </row>
    <row r="31" spans="1:13" ht="20.100000000000001" hidden="1" customHeight="1" x14ac:dyDescent="0.2">
      <c r="A31" s="119"/>
      <c r="B31" s="119"/>
      <c r="C31" s="119"/>
      <c r="D31" s="119"/>
      <c r="E31" s="120" t="s">
        <v>463</v>
      </c>
      <c r="F31" s="149" t="s">
        <v>424</v>
      </c>
      <c r="G31" s="360">
        <v>500</v>
      </c>
      <c r="H31" s="359">
        <f>I31-G31</f>
        <v>0</v>
      </c>
      <c r="I31" s="359">
        <v>500</v>
      </c>
      <c r="K31" s="127"/>
      <c r="L31" s="127"/>
      <c r="M31" s="127"/>
    </row>
    <row r="32" spans="1:13" ht="20.100000000000001" hidden="1" customHeight="1" x14ac:dyDescent="0.2">
      <c r="A32" s="119"/>
      <c r="B32" s="119"/>
      <c r="C32" s="119"/>
      <c r="D32" s="119">
        <v>6414</v>
      </c>
      <c r="E32" s="120" t="s">
        <v>463</v>
      </c>
      <c r="F32" s="131" t="s">
        <v>398</v>
      </c>
      <c r="G32" s="359">
        <v>0</v>
      </c>
      <c r="H32" s="359">
        <v>0</v>
      </c>
      <c r="I32" s="359">
        <v>0</v>
      </c>
      <c r="K32" s="127"/>
      <c r="L32" s="127"/>
      <c r="M32" s="127"/>
    </row>
    <row r="33" spans="1:15" ht="20.100000000000001" hidden="1" customHeight="1" x14ac:dyDescent="0.2">
      <c r="A33" s="119"/>
      <c r="B33" s="119"/>
      <c r="C33" s="119"/>
      <c r="D33" s="119"/>
      <c r="E33" s="120" t="s">
        <v>463</v>
      </c>
      <c r="F33" s="135" t="s">
        <v>400</v>
      </c>
      <c r="G33" s="359"/>
      <c r="H33" s="359"/>
      <c r="I33" s="359"/>
      <c r="K33" s="127"/>
      <c r="L33" s="127"/>
      <c r="M33" s="127"/>
    </row>
    <row r="34" spans="1:15" ht="38.25" hidden="1" x14ac:dyDescent="0.2">
      <c r="A34" s="118"/>
      <c r="B34" s="118">
        <v>65</v>
      </c>
      <c r="C34" s="118"/>
      <c r="D34" s="118"/>
      <c r="E34" s="120" t="s">
        <v>463</v>
      </c>
      <c r="F34" s="136" t="s">
        <v>465</v>
      </c>
      <c r="G34" s="122">
        <f>G35</f>
        <v>0</v>
      </c>
      <c r="H34" s="122">
        <f t="shared" ref="H34:I34" si="9">H35</f>
        <v>0</v>
      </c>
      <c r="I34" s="122">
        <f t="shared" si="9"/>
        <v>0</v>
      </c>
      <c r="J34" s="122"/>
      <c r="K34" s="122"/>
      <c r="L34" s="122"/>
      <c r="M34" s="122"/>
    </row>
    <row r="35" spans="1:15" ht="20.100000000000001" hidden="1" customHeight="1" x14ac:dyDescent="0.2">
      <c r="A35" s="119"/>
      <c r="B35" s="119"/>
      <c r="C35" s="119">
        <v>652</v>
      </c>
      <c r="D35" s="119"/>
      <c r="E35" s="120" t="s">
        <v>463</v>
      </c>
      <c r="F35" s="132" t="s">
        <v>466</v>
      </c>
      <c r="G35" s="359">
        <f>G36</f>
        <v>0</v>
      </c>
      <c r="H35" s="359">
        <f t="shared" ref="H35:I35" si="10">H36</f>
        <v>0</v>
      </c>
      <c r="I35" s="359">
        <f t="shared" si="10"/>
        <v>0</v>
      </c>
      <c r="K35" s="127"/>
      <c r="L35" s="127"/>
      <c r="M35" s="127"/>
    </row>
    <row r="36" spans="1:15" ht="20.100000000000001" hidden="1" customHeight="1" x14ac:dyDescent="0.2">
      <c r="A36" s="119"/>
      <c r="B36" s="119"/>
      <c r="C36" s="119"/>
      <c r="D36" s="119">
        <v>6526</v>
      </c>
      <c r="E36" s="120" t="s">
        <v>463</v>
      </c>
      <c r="F36" s="131" t="s">
        <v>467</v>
      </c>
      <c r="G36" s="359">
        <f>G37</f>
        <v>0</v>
      </c>
      <c r="H36" s="359">
        <f t="shared" ref="H36:I36" si="11">H37</f>
        <v>0</v>
      </c>
      <c r="I36" s="359">
        <f t="shared" si="11"/>
        <v>0</v>
      </c>
      <c r="K36" s="127"/>
      <c r="L36" s="127"/>
      <c r="M36" s="127"/>
    </row>
    <row r="37" spans="1:15" ht="30" hidden="1" customHeight="1" x14ac:dyDescent="0.2">
      <c r="A37" s="119"/>
      <c r="B37" s="119"/>
      <c r="C37" s="119"/>
      <c r="D37" s="119"/>
      <c r="E37" s="120" t="s">
        <v>463</v>
      </c>
      <c r="F37" s="119" t="s">
        <v>468</v>
      </c>
      <c r="G37" s="359">
        <f>G38</f>
        <v>0</v>
      </c>
      <c r="H37" s="359">
        <f>H38</f>
        <v>0</v>
      </c>
      <c r="I37" s="359">
        <f>I38</f>
        <v>0</v>
      </c>
      <c r="K37" s="127"/>
      <c r="L37" s="127"/>
      <c r="M37" s="127"/>
    </row>
    <row r="38" spans="1:15" ht="25.5" hidden="1" x14ac:dyDescent="0.2">
      <c r="A38" s="119"/>
      <c r="B38" s="119"/>
      <c r="C38" s="119"/>
      <c r="D38" s="119"/>
      <c r="E38" s="120" t="s">
        <v>463</v>
      </c>
      <c r="F38" s="149" t="s">
        <v>468</v>
      </c>
      <c r="G38" s="359">
        <v>0</v>
      </c>
      <c r="H38" s="359">
        <f>I38-G38</f>
        <v>0</v>
      </c>
      <c r="I38" s="359">
        <v>0</v>
      </c>
      <c r="K38" s="127"/>
      <c r="L38" s="127"/>
      <c r="M38" s="127"/>
      <c r="N38" s="179"/>
    </row>
    <row r="39" spans="1:15" ht="20.100000000000001" customHeight="1" x14ac:dyDescent="0.2">
      <c r="A39" s="119"/>
      <c r="B39" s="119"/>
      <c r="C39" s="119"/>
      <c r="D39" s="119"/>
      <c r="E39" s="120"/>
      <c r="F39" s="135" t="s">
        <v>400</v>
      </c>
      <c r="G39" s="122"/>
      <c r="H39" s="122"/>
      <c r="I39" s="122"/>
      <c r="K39" s="127"/>
      <c r="L39" s="127"/>
      <c r="M39" s="127"/>
    </row>
    <row r="40" spans="1:15" ht="30" customHeight="1" x14ac:dyDescent="0.2">
      <c r="A40" s="118"/>
      <c r="B40" s="118">
        <v>66</v>
      </c>
      <c r="C40" s="118"/>
      <c r="D40" s="118"/>
      <c r="E40" s="120"/>
      <c r="F40" s="136" t="s">
        <v>426</v>
      </c>
      <c r="G40" s="122">
        <f t="shared" ref="G40:I41" si="12">G41</f>
        <v>8108089.2599999998</v>
      </c>
      <c r="H40" s="122">
        <f t="shared" si="12"/>
        <v>0</v>
      </c>
      <c r="I40" s="122">
        <f t="shared" si="12"/>
        <v>8108089.2599999998</v>
      </c>
      <c r="K40" s="127"/>
      <c r="L40" s="127"/>
      <c r="M40" s="127"/>
    </row>
    <row r="41" spans="1:15" ht="30" customHeight="1" x14ac:dyDescent="0.2">
      <c r="A41" s="118"/>
      <c r="B41" s="118"/>
      <c r="C41" s="118">
        <v>661</v>
      </c>
      <c r="D41" s="118"/>
      <c r="E41" s="120" t="s">
        <v>463</v>
      </c>
      <c r="F41" s="118" t="s">
        <v>401</v>
      </c>
      <c r="G41" s="122">
        <f t="shared" si="12"/>
        <v>8108089.2599999998</v>
      </c>
      <c r="H41" s="122">
        <f t="shared" si="12"/>
        <v>0</v>
      </c>
      <c r="I41" s="122">
        <f t="shared" si="12"/>
        <v>8108089.2599999998</v>
      </c>
      <c r="K41" s="127"/>
      <c r="L41" s="127"/>
      <c r="M41" s="127"/>
    </row>
    <row r="42" spans="1:15" ht="20.100000000000001" customHeight="1" x14ac:dyDescent="0.2">
      <c r="A42" s="119"/>
      <c r="B42" s="119"/>
      <c r="C42" s="119"/>
      <c r="D42" s="119">
        <v>6615</v>
      </c>
      <c r="E42" s="120" t="s">
        <v>463</v>
      </c>
      <c r="F42" s="119" t="s">
        <v>425</v>
      </c>
      <c r="G42" s="359">
        <f>G43</f>
        <v>8108089.2599999998</v>
      </c>
      <c r="H42" s="359">
        <f t="shared" ref="H42:I42" si="13">H43</f>
        <v>0</v>
      </c>
      <c r="I42" s="359">
        <f t="shared" si="13"/>
        <v>8108089.2599999998</v>
      </c>
      <c r="K42" s="127"/>
      <c r="L42" s="127"/>
      <c r="M42" s="127"/>
    </row>
    <row r="43" spans="1:15" s="126" customFormat="1" ht="20.100000000000001" hidden="1" customHeight="1" x14ac:dyDescent="0.2">
      <c r="A43" s="119"/>
      <c r="B43" s="119"/>
      <c r="C43" s="119"/>
      <c r="D43" s="119"/>
      <c r="E43" s="120" t="s">
        <v>463</v>
      </c>
      <c r="F43" s="119" t="s">
        <v>425</v>
      </c>
      <c r="G43" s="359">
        <f>G44</f>
        <v>8108089.2599999998</v>
      </c>
      <c r="H43" s="359">
        <f>H44</f>
        <v>0</v>
      </c>
      <c r="I43" s="359">
        <f>I44</f>
        <v>8108089.2599999998</v>
      </c>
      <c r="K43" s="127"/>
      <c r="L43" s="127"/>
      <c r="M43" s="127"/>
    </row>
    <row r="44" spans="1:15" s="126" customFormat="1" ht="20.100000000000001" hidden="1" customHeight="1" x14ac:dyDescent="0.25">
      <c r="A44" s="149"/>
      <c r="B44" s="119"/>
      <c r="C44" s="119"/>
      <c r="D44" s="119"/>
      <c r="E44" s="120" t="s">
        <v>463</v>
      </c>
      <c r="F44" s="149" t="s">
        <v>425</v>
      </c>
      <c r="G44" s="360">
        <f>8108089.26</f>
        <v>8108089.2599999998</v>
      </c>
      <c r="H44" s="359">
        <f>I44-G44</f>
        <v>0</v>
      </c>
      <c r="I44" s="359">
        <f>8108089.26</f>
        <v>8108089.2599999998</v>
      </c>
      <c r="K44" s="127"/>
      <c r="L44" s="127"/>
      <c r="M44" s="127"/>
      <c r="O44" s="332"/>
    </row>
    <row r="45" spans="1:15" ht="20.100000000000001" customHeight="1" x14ac:dyDescent="0.2">
      <c r="A45" s="118"/>
      <c r="B45" s="119"/>
      <c r="C45" s="119"/>
      <c r="D45" s="119"/>
      <c r="E45" s="120"/>
      <c r="F45" s="133" t="s">
        <v>399</v>
      </c>
      <c r="G45" s="122"/>
      <c r="H45" s="122"/>
      <c r="I45" s="122"/>
      <c r="K45" s="127"/>
      <c r="L45" s="127"/>
      <c r="M45" s="127"/>
    </row>
    <row r="46" spans="1:15" ht="30" customHeight="1" x14ac:dyDescent="0.2">
      <c r="A46" s="118"/>
      <c r="B46" s="118">
        <v>67</v>
      </c>
      <c r="C46" s="118"/>
      <c r="D46" s="118"/>
      <c r="E46" s="120"/>
      <c r="F46" s="134" t="s">
        <v>402</v>
      </c>
      <c r="G46" s="122">
        <f>G47+G52</f>
        <v>16715225.66</v>
      </c>
      <c r="H46" s="122">
        <f>H47+H52</f>
        <v>0</v>
      </c>
      <c r="I46" s="122">
        <f>I47+I52</f>
        <v>16715225.66</v>
      </c>
      <c r="K46" s="127"/>
      <c r="L46" s="127"/>
      <c r="M46" s="127"/>
    </row>
    <row r="47" spans="1:15" ht="25.5" x14ac:dyDescent="0.2">
      <c r="A47" s="118"/>
      <c r="B47" s="118"/>
      <c r="C47" s="118">
        <v>671</v>
      </c>
      <c r="D47" s="118"/>
      <c r="E47" s="120" t="s">
        <v>480</v>
      </c>
      <c r="F47" s="118" t="s">
        <v>427</v>
      </c>
      <c r="G47" s="122">
        <f>G48</f>
        <v>300000</v>
      </c>
      <c r="H47" s="122">
        <f>H48</f>
        <v>0</v>
      </c>
      <c r="I47" s="122">
        <f t="shared" ref="I47" si="14">I48</f>
        <v>300000</v>
      </c>
      <c r="K47" s="127"/>
      <c r="L47" s="127"/>
      <c r="M47" s="127"/>
    </row>
    <row r="48" spans="1:15" ht="25.5" x14ac:dyDescent="0.2">
      <c r="A48" s="118"/>
      <c r="B48" s="118"/>
      <c r="C48" s="118"/>
      <c r="D48" s="119">
        <v>6711</v>
      </c>
      <c r="E48" s="120" t="s">
        <v>480</v>
      </c>
      <c r="F48" s="137" t="s">
        <v>403</v>
      </c>
      <c r="G48" s="359">
        <f>G49</f>
        <v>300000</v>
      </c>
      <c r="H48" s="359">
        <f t="shared" ref="H48" si="15">H49</f>
        <v>0</v>
      </c>
      <c r="I48" s="359">
        <f>I49</f>
        <v>300000</v>
      </c>
      <c r="K48" s="127"/>
      <c r="L48" s="127"/>
      <c r="M48" s="127"/>
    </row>
    <row r="49" spans="1:18" s="126" customFormat="1" ht="25.5" hidden="1" x14ac:dyDescent="0.2">
      <c r="A49" s="118"/>
      <c r="B49" s="118"/>
      <c r="C49" s="118"/>
      <c r="D49" s="119"/>
      <c r="E49" s="120" t="s">
        <v>480</v>
      </c>
      <c r="F49" s="137" t="s">
        <v>403</v>
      </c>
      <c r="G49" s="359">
        <f>G50</f>
        <v>300000</v>
      </c>
      <c r="H49" s="359">
        <f>H50+H51</f>
        <v>0</v>
      </c>
      <c r="I49" s="359">
        <f>I50+I51</f>
        <v>300000</v>
      </c>
      <c r="K49" s="127"/>
      <c r="L49" s="127"/>
      <c r="M49" s="127"/>
    </row>
    <row r="50" spans="1:18" s="126" customFormat="1" ht="26.1" hidden="1" customHeight="1" x14ac:dyDescent="0.2">
      <c r="A50" s="150"/>
      <c r="B50" s="118"/>
      <c r="C50" s="118"/>
      <c r="D50" s="119"/>
      <c r="E50" s="120" t="s">
        <v>480</v>
      </c>
      <c r="F50" s="151" t="s">
        <v>403</v>
      </c>
      <c r="G50" s="360">
        <v>300000</v>
      </c>
      <c r="H50" s="359">
        <f>I50-G50</f>
        <v>0</v>
      </c>
      <c r="I50" s="359">
        <v>300000</v>
      </c>
      <c r="K50" s="127"/>
      <c r="L50" s="127"/>
      <c r="M50" s="127"/>
    </row>
    <row r="51" spans="1:18" s="126" customFormat="1" ht="26.1" hidden="1" customHeight="1" x14ac:dyDescent="0.2">
      <c r="A51" s="150"/>
      <c r="B51" s="118"/>
      <c r="C51" s="118"/>
      <c r="D51" s="119"/>
      <c r="E51" s="337" t="s">
        <v>505</v>
      </c>
      <c r="F51" s="151" t="s">
        <v>506</v>
      </c>
      <c r="G51" s="362">
        <v>0</v>
      </c>
      <c r="H51" s="362">
        <f>I51-G51</f>
        <v>0</v>
      </c>
      <c r="I51" s="362">
        <v>0</v>
      </c>
      <c r="K51" s="127"/>
      <c r="L51" s="127"/>
      <c r="M51" s="127"/>
    </row>
    <row r="52" spans="1:18" ht="20.100000000000001" customHeight="1" x14ac:dyDescent="0.2">
      <c r="A52" s="118"/>
      <c r="B52" s="123"/>
      <c r="C52" s="123">
        <v>673</v>
      </c>
      <c r="D52" s="118"/>
      <c r="E52" s="120" t="s">
        <v>471</v>
      </c>
      <c r="F52" s="136" t="s">
        <v>404</v>
      </c>
      <c r="G52" s="122">
        <f>G53</f>
        <v>16415225.66</v>
      </c>
      <c r="H52" s="122">
        <f>H53</f>
        <v>0</v>
      </c>
      <c r="I52" s="122">
        <f>I53</f>
        <v>16415225.66</v>
      </c>
      <c r="K52" s="127"/>
      <c r="L52" s="127"/>
      <c r="M52" s="127"/>
    </row>
    <row r="53" spans="1:18" ht="20.100000000000001" customHeight="1" x14ac:dyDescent="0.2">
      <c r="A53" s="119"/>
      <c r="B53" s="129"/>
      <c r="C53" s="129"/>
      <c r="D53" s="119">
        <v>6731</v>
      </c>
      <c r="E53" s="120" t="s">
        <v>471</v>
      </c>
      <c r="F53" s="137" t="s">
        <v>404</v>
      </c>
      <c r="G53" s="359">
        <f>G54</f>
        <v>16415225.66</v>
      </c>
      <c r="H53" s="359">
        <f t="shared" ref="H53:I53" si="16">H54</f>
        <v>0</v>
      </c>
      <c r="I53" s="359">
        <f t="shared" si="16"/>
        <v>16415225.66</v>
      </c>
      <c r="K53" s="127"/>
      <c r="L53" s="127"/>
      <c r="M53" s="127"/>
    </row>
    <row r="54" spans="1:18" s="126" customFormat="1" ht="20.100000000000001" hidden="1" customHeight="1" x14ac:dyDescent="0.2">
      <c r="A54" s="119"/>
      <c r="B54" s="129"/>
      <c r="C54" s="129"/>
      <c r="D54" s="119"/>
      <c r="E54" s="120" t="s">
        <v>471</v>
      </c>
      <c r="F54" s="137" t="s">
        <v>404</v>
      </c>
      <c r="G54" s="359">
        <f>G55</f>
        <v>16415225.66</v>
      </c>
      <c r="H54" s="359">
        <f>H55</f>
        <v>0</v>
      </c>
      <c r="I54" s="359">
        <f>I55</f>
        <v>16415225.66</v>
      </c>
      <c r="K54" s="127"/>
      <c r="L54" s="127"/>
      <c r="M54" s="127"/>
    </row>
    <row r="55" spans="1:18" s="126" customFormat="1" ht="20.100000000000001" hidden="1" customHeight="1" x14ac:dyDescent="0.25">
      <c r="A55" s="149"/>
      <c r="B55" s="129"/>
      <c r="C55" s="129"/>
      <c r="D55" s="119"/>
      <c r="E55" s="120" t="s">
        <v>471</v>
      </c>
      <c r="F55" s="151" t="s">
        <v>404</v>
      </c>
      <c r="G55" s="360">
        <f>12500000+3915225.66</f>
        <v>16415225.66</v>
      </c>
      <c r="H55" s="359">
        <f>I55-G55</f>
        <v>0</v>
      </c>
      <c r="I55" s="359">
        <f>12500000+3915225.66</f>
        <v>16415225.66</v>
      </c>
      <c r="K55" s="127"/>
      <c r="L55" s="127"/>
      <c r="M55" s="127"/>
      <c r="O55" s="177"/>
      <c r="P55" s="177"/>
      <c r="Q55" s="178"/>
      <c r="R55" s="179"/>
    </row>
    <row r="56" spans="1:18" ht="20.100000000000001" customHeight="1" x14ac:dyDescent="0.2">
      <c r="A56" s="119"/>
      <c r="B56" s="119"/>
      <c r="C56" s="119"/>
      <c r="D56" s="119"/>
      <c r="E56" s="120"/>
      <c r="F56" s="125" t="s">
        <v>2</v>
      </c>
      <c r="G56" s="122"/>
      <c r="H56" s="122"/>
      <c r="I56" s="122"/>
      <c r="K56" s="127"/>
      <c r="L56" s="127"/>
      <c r="M56" s="127"/>
    </row>
    <row r="57" spans="1:18" ht="20.100000000000001" customHeight="1" x14ac:dyDescent="0.2">
      <c r="A57" s="138">
        <v>7</v>
      </c>
      <c r="B57" s="138"/>
      <c r="C57" s="138"/>
      <c r="D57" s="138"/>
      <c r="E57" s="120"/>
      <c r="F57" s="138" t="s">
        <v>2</v>
      </c>
      <c r="G57" s="122">
        <f t="shared" ref="G57:I57" si="17">G58</f>
        <v>800</v>
      </c>
      <c r="H57" s="122">
        <f t="shared" si="17"/>
        <v>0</v>
      </c>
      <c r="I57" s="122">
        <f t="shared" si="17"/>
        <v>800</v>
      </c>
      <c r="K57" s="127"/>
      <c r="L57" s="127"/>
      <c r="M57" s="127"/>
    </row>
    <row r="58" spans="1:18" ht="30" customHeight="1" x14ac:dyDescent="0.2">
      <c r="A58" s="118"/>
      <c r="B58" s="118">
        <v>72</v>
      </c>
      <c r="C58" s="118"/>
      <c r="D58" s="118"/>
      <c r="E58" s="120"/>
      <c r="F58" s="118" t="s">
        <v>405</v>
      </c>
      <c r="G58" s="122">
        <f>G59+G63</f>
        <v>800</v>
      </c>
      <c r="H58" s="122">
        <f>H59+H63</f>
        <v>0</v>
      </c>
      <c r="I58" s="122">
        <f>I59+I63</f>
        <v>800</v>
      </c>
      <c r="K58" s="127"/>
      <c r="L58" s="127"/>
      <c r="M58" s="127"/>
    </row>
    <row r="59" spans="1:18" ht="20.100000000000001" customHeight="1" x14ac:dyDescent="0.2">
      <c r="A59" s="118"/>
      <c r="B59" s="123"/>
      <c r="C59" s="123">
        <v>721</v>
      </c>
      <c r="D59" s="118"/>
      <c r="E59" s="120" t="s">
        <v>473</v>
      </c>
      <c r="F59" s="125" t="s">
        <v>406</v>
      </c>
      <c r="G59" s="122">
        <f>G60</f>
        <v>800</v>
      </c>
      <c r="H59" s="122">
        <f>H60</f>
        <v>0</v>
      </c>
      <c r="I59" s="122">
        <f>I60</f>
        <v>800</v>
      </c>
      <c r="K59" s="127"/>
      <c r="L59" s="127"/>
      <c r="M59" s="127"/>
    </row>
    <row r="60" spans="1:18" ht="20.100000000000001" customHeight="1" x14ac:dyDescent="0.2">
      <c r="A60" s="119"/>
      <c r="B60" s="129"/>
      <c r="C60" s="129"/>
      <c r="D60" s="119">
        <v>7211</v>
      </c>
      <c r="E60" s="120" t="s">
        <v>473</v>
      </c>
      <c r="F60" s="139" t="s">
        <v>407</v>
      </c>
      <c r="G60" s="359">
        <f>G61</f>
        <v>800</v>
      </c>
      <c r="H60" s="359">
        <f t="shared" ref="H60:I60" si="18">H61</f>
        <v>0</v>
      </c>
      <c r="I60" s="359">
        <f t="shared" si="18"/>
        <v>800</v>
      </c>
      <c r="K60" s="127"/>
      <c r="L60" s="127"/>
      <c r="M60" s="127"/>
    </row>
    <row r="61" spans="1:18" s="126" customFormat="1" ht="20.100000000000001" hidden="1" customHeight="1" x14ac:dyDescent="0.2">
      <c r="A61" s="119"/>
      <c r="B61" s="174"/>
      <c r="C61" s="174"/>
      <c r="D61" s="119"/>
      <c r="E61" s="120" t="s">
        <v>473</v>
      </c>
      <c r="F61" s="139" t="s">
        <v>428</v>
      </c>
      <c r="G61" s="359">
        <f>G62</f>
        <v>800</v>
      </c>
      <c r="H61" s="359">
        <f t="shared" ref="H61:I61" si="19">H62</f>
        <v>0</v>
      </c>
      <c r="I61" s="359">
        <f t="shared" si="19"/>
        <v>800</v>
      </c>
      <c r="K61" s="127"/>
      <c r="L61" s="127"/>
      <c r="M61" s="127"/>
    </row>
    <row r="62" spans="1:18" s="126" customFormat="1" ht="20.100000000000001" hidden="1" customHeight="1" x14ac:dyDescent="0.2">
      <c r="A62" s="149"/>
      <c r="B62" s="174"/>
      <c r="C62" s="174"/>
      <c r="D62" s="173"/>
      <c r="E62" s="120" t="s">
        <v>473</v>
      </c>
      <c r="F62" s="152" t="s">
        <v>428</v>
      </c>
      <c r="G62" s="360">
        <v>800</v>
      </c>
      <c r="H62" s="359">
        <f>I62-G62</f>
        <v>0</v>
      </c>
      <c r="I62" s="359">
        <v>800</v>
      </c>
      <c r="K62" s="127"/>
      <c r="L62" s="127"/>
      <c r="M62" s="127"/>
    </row>
    <row r="63" spans="1:18" hidden="1" x14ac:dyDescent="0.2">
      <c r="A63" s="118"/>
      <c r="B63" s="123"/>
      <c r="C63" s="123">
        <v>723</v>
      </c>
      <c r="D63" s="119"/>
      <c r="E63" s="120"/>
      <c r="F63" s="140" t="s">
        <v>408</v>
      </c>
      <c r="G63" s="122">
        <f>G64</f>
        <v>0</v>
      </c>
      <c r="H63" s="122">
        <f>H64</f>
        <v>0</v>
      </c>
      <c r="I63" s="122">
        <f>I64</f>
        <v>0</v>
      </c>
      <c r="K63" s="127"/>
      <c r="L63" s="127"/>
      <c r="M63" s="127"/>
    </row>
    <row r="64" spans="1:18" hidden="1" x14ac:dyDescent="0.2">
      <c r="A64" s="119"/>
      <c r="B64" s="129"/>
      <c r="C64" s="129"/>
      <c r="D64" s="119">
        <v>7231</v>
      </c>
      <c r="E64" s="120"/>
      <c r="F64" s="141" t="s">
        <v>69</v>
      </c>
      <c r="G64" s="359">
        <f>G65</f>
        <v>0</v>
      </c>
      <c r="H64" s="359">
        <f t="shared" ref="H64:I64" si="20">H65</f>
        <v>0</v>
      </c>
      <c r="I64" s="359">
        <f t="shared" si="20"/>
        <v>0</v>
      </c>
      <c r="K64" s="127"/>
      <c r="L64" s="127"/>
      <c r="M64" s="127"/>
    </row>
    <row r="65" spans="1:14" s="126" customFormat="1" hidden="1" x14ac:dyDescent="0.2">
      <c r="A65" s="119"/>
      <c r="B65" s="129"/>
      <c r="C65" s="129"/>
      <c r="D65" s="119"/>
      <c r="E65" s="120"/>
      <c r="F65" s="141" t="s">
        <v>347</v>
      </c>
      <c r="G65" s="359">
        <f>G66</f>
        <v>0</v>
      </c>
      <c r="H65" s="359">
        <f t="shared" ref="H65:I65" si="21">H66</f>
        <v>0</v>
      </c>
      <c r="I65" s="359">
        <f t="shared" si="21"/>
        <v>0</v>
      </c>
      <c r="K65" s="127"/>
      <c r="L65" s="127"/>
      <c r="M65" s="127"/>
    </row>
    <row r="66" spans="1:14" s="126" customFormat="1" hidden="1" x14ac:dyDescent="0.2">
      <c r="A66" s="118"/>
      <c r="B66" s="123"/>
      <c r="C66" s="123"/>
      <c r="D66" s="119"/>
      <c r="E66" s="120"/>
      <c r="F66" s="141" t="s">
        <v>347</v>
      </c>
      <c r="G66" s="122">
        <v>0</v>
      </c>
      <c r="H66" s="122">
        <v>0</v>
      </c>
      <c r="I66" s="122">
        <f>G66+H66</f>
        <v>0</v>
      </c>
      <c r="K66" s="127"/>
      <c r="L66" s="127"/>
      <c r="M66" s="127"/>
    </row>
    <row r="67" spans="1:14" ht="32.25" customHeight="1" x14ac:dyDescent="0.2">
      <c r="A67" s="375"/>
      <c r="B67" s="375"/>
      <c r="C67" s="375"/>
      <c r="D67" s="375"/>
      <c r="E67" s="375"/>
      <c r="F67" s="142" t="s">
        <v>409</v>
      </c>
      <c r="G67" s="363">
        <f>G57+G5</f>
        <v>25473688.609999999</v>
      </c>
      <c r="H67" s="363">
        <f>H57+H5</f>
        <v>0</v>
      </c>
      <c r="I67" s="363">
        <f>I57+I5</f>
        <v>25473688.609999999</v>
      </c>
      <c r="K67" s="127"/>
      <c r="L67" s="127"/>
      <c r="M67" s="127"/>
    </row>
    <row r="71" spans="1:14" x14ac:dyDescent="0.2">
      <c r="H71" s="365"/>
    </row>
    <row r="72" spans="1:14" x14ac:dyDescent="0.2">
      <c r="K72" s="144"/>
      <c r="L72" s="144"/>
      <c r="M72" s="144"/>
      <c r="N72" s="144"/>
    </row>
    <row r="76" spans="1:14" x14ac:dyDescent="0.2">
      <c r="K76" s="144"/>
    </row>
    <row r="78" spans="1:14" x14ac:dyDescent="0.2">
      <c r="M78" s="144"/>
    </row>
  </sheetData>
  <mergeCells count="3">
    <mergeCell ref="A1:G1"/>
    <mergeCell ref="A2:G2"/>
    <mergeCell ref="A67:E67"/>
  </mergeCells>
  <pageMargins left="0.25" right="0.25" top="0.75" bottom="0.75" header="0.3" footer="0.3"/>
  <pageSetup paperSize="9" fitToHeight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2"/>
  <sheetViews>
    <sheetView view="pageBreakPreview" zoomScale="90" zoomScaleNormal="100" zoomScaleSheetLayoutView="90" workbookViewId="0">
      <selection sqref="A1:H1"/>
    </sheetView>
  </sheetViews>
  <sheetFormatPr defaultRowHeight="12.75" x14ac:dyDescent="0.2"/>
  <cols>
    <col min="1" max="2" width="5.7109375" style="65" customWidth="1"/>
    <col min="3" max="3" width="6.28515625" style="65" customWidth="1"/>
    <col min="4" max="4" width="7.28515625" style="65" customWidth="1"/>
    <col min="5" max="5" width="44.28515625" style="110" customWidth="1"/>
    <col min="6" max="6" width="17.85546875" style="110" customWidth="1"/>
    <col min="7" max="8" width="16.5703125" style="104" customWidth="1"/>
    <col min="9" max="9" width="13.5703125" style="64" customWidth="1"/>
    <col min="10" max="10" width="14.140625" style="64" customWidth="1"/>
    <col min="11" max="11" width="15.5703125" style="64" customWidth="1"/>
    <col min="12" max="12" width="8" style="65" customWidth="1"/>
    <col min="13" max="13" width="9.28515625" style="65" customWidth="1"/>
    <col min="14" max="14" width="11.5703125" style="65" bestFit="1" customWidth="1"/>
    <col min="15" max="15" width="11.28515625" style="65" customWidth="1"/>
    <col min="16" max="16" width="12.42578125" style="65" customWidth="1"/>
    <col min="17" max="246" width="9.140625" style="65"/>
    <col min="247" max="247" width="2.85546875" style="65" customWidth="1"/>
    <col min="248" max="248" width="3.7109375" style="65" customWidth="1"/>
    <col min="249" max="249" width="6.28515625" style="65" customWidth="1"/>
    <col min="250" max="250" width="37.28515625" style="65" customWidth="1"/>
    <col min="251" max="251" width="18.140625" style="65" customWidth="1"/>
    <col min="252" max="252" width="17.28515625" style="65" customWidth="1"/>
    <col min="253" max="253" width="17.5703125" style="65" customWidth="1"/>
    <col min="254" max="254" width="9.140625" style="65"/>
    <col min="255" max="255" width="10.42578125" style="65" bestFit="1" customWidth="1"/>
    <col min="256" max="256" width="9.42578125" style="65" bestFit="1" customWidth="1"/>
    <col min="257" max="502" width="9.140625" style="65"/>
    <col min="503" max="503" width="2.85546875" style="65" customWidth="1"/>
    <col min="504" max="504" width="3.7109375" style="65" customWidth="1"/>
    <col min="505" max="505" width="6.28515625" style="65" customWidth="1"/>
    <col min="506" max="506" width="37.28515625" style="65" customWidth="1"/>
    <col min="507" max="507" width="18.140625" style="65" customWidth="1"/>
    <col min="508" max="508" width="17.28515625" style="65" customWidth="1"/>
    <col min="509" max="509" width="17.5703125" style="65" customWidth="1"/>
    <col min="510" max="510" width="9.140625" style="65"/>
    <col min="511" max="511" width="10.42578125" style="65" bestFit="1" customWidth="1"/>
    <col min="512" max="512" width="9.42578125" style="65" bestFit="1" customWidth="1"/>
    <col min="513" max="758" width="9.140625" style="65"/>
    <col min="759" max="759" width="2.85546875" style="65" customWidth="1"/>
    <col min="760" max="760" width="3.7109375" style="65" customWidth="1"/>
    <col min="761" max="761" width="6.28515625" style="65" customWidth="1"/>
    <col min="762" max="762" width="37.28515625" style="65" customWidth="1"/>
    <col min="763" max="763" width="18.140625" style="65" customWidth="1"/>
    <col min="764" max="764" width="17.28515625" style="65" customWidth="1"/>
    <col min="765" max="765" width="17.5703125" style="65" customWidth="1"/>
    <col min="766" max="766" width="9.140625" style="65"/>
    <col min="767" max="767" width="10.42578125" style="65" bestFit="1" customWidth="1"/>
    <col min="768" max="768" width="9.42578125" style="65" bestFit="1" customWidth="1"/>
    <col min="769" max="1014" width="9.140625" style="65"/>
    <col min="1015" max="1015" width="2.85546875" style="65" customWidth="1"/>
    <col min="1016" max="1016" width="3.7109375" style="65" customWidth="1"/>
    <col min="1017" max="1017" width="6.28515625" style="65" customWidth="1"/>
    <col min="1018" max="1018" width="37.28515625" style="65" customWidth="1"/>
    <col min="1019" max="1019" width="18.140625" style="65" customWidth="1"/>
    <col min="1020" max="1020" width="17.28515625" style="65" customWidth="1"/>
    <col min="1021" max="1021" width="17.5703125" style="65" customWidth="1"/>
    <col min="1022" max="1022" width="9.140625" style="65"/>
    <col min="1023" max="1023" width="10.42578125" style="65" bestFit="1" customWidth="1"/>
    <col min="1024" max="1024" width="9.42578125" style="65" bestFit="1" customWidth="1"/>
    <col min="1025" max="1270" width="9.140625" style="65"/>
    <col min="1271" max="1271" width="2.85546875" style="65" customWidth="1"/>
    <col min="1272" max="1272" width="3.7109375" style="65" customWidth="1"/>
    <col min="1273" max="1273" width="6.28515625" style="65" customWidth="1"/>
    <col min="1274" max="1274" width="37.28515625" style="65" customWidth="1"/>
    <col min="1275" max="1275" width="18.140625" style="65" customWidth="1"/>
    <col min="1276" max="1276" width="17.28515625" style="65" customWidth="1"/>
    <col min="1277" max="1277" width="17.5703125" style="65" customWidth="1"/>
    <col min="1278" max="1278" width="9.140625" style="65"/>
    <col min="1279" max="1279" width="10.42578125" style="65" bestFit="1" customWidth="1"/>
    <col min="1280" max="1280" width="9.42578125" style="65" bestFit="1" customWidth="1"/>
    <col min="1281" max="1526" width="9.140625" style="65"/>
    <col min="1527" max="1527" width="2.85546875" style="65" customWidth="1"/>
    <col min="1528" max="1528" width="3.7109375" style="65" customWidth="1"/>
    <col min="1529" max="1529" width="6.28515625" style="65" customWidth="1"/>
    <col min="1530" max="1530" width="37.28515625" style="65" customWidth="1"/>
    <col min="1531" max="1531" width="18.140625" style="65" customWidth="1"/>
    <col min="1532" max="1532" width="17.28515625" style="65" customWidth="1"/>
    <col min="1533" max="1533" width="17.5703125" style="65" customWidth="1"/>
    <col min="1534" max="1534" width="9.140625" style="65"/>
    <col min="1535" max="1535" width="10.42578125" style="65" bestFit="1" customWidth="1"/>
    <col min="1536" max="1536" width="9.42578125" style="65" bestFit="1" customWidth="1"/>
    <col min="1537" max="1782" width="9.140625" style="65"/>
    <col min="1783" max="1783" width="2.85546875" style="65" customWidth="1"/>
    <col min="1784" max="1784" width="3.7109375" style="65" customWidth="1"/>
    <col min="1785" max="1785" width="6.28515625" style="65" customWidth="1"/>
    <col min="1786" max="1786" width="37.28515625" style="65" customWidth="1"/>
    <col min="1787" max="1787" width="18.140625" style="65" customWidth="1"/>
    <col min="1788" max="1788" width="17.28515625" style="65" customWidth="1"/>
    <col min="1789" max="1789" width="17.5703125" style="65" customWidth="1"/>
    <col min="1790" max="1790" width="9.140625" style="65"/>
    <col min="1791" max="1791" width="10.42578125" style="65" bestFit="1" customWidth="1"/>
    <col min="1792" max="1792" width="9.42578125" style="65" bestFit="1" customWidth="1"/>
    <col min="1793" max="2038" width="9.140625" style="65"/>
    <col min="2039" max="2039" width="2.85546875" style="65" customWidth="1"/>
    <col min="2040" max="2040" width="3.7109375" style="65" customWidth="1"/>
    <col min="2041" max="2041" width="6.28515625" style="65" customWidth="1"/>
    <col min="2042" max="2042" width="37.28515625" style="65" customWidth="1"/>
    <col min="2043" max="2043" width="18.140625" style="65" customWidth="1"/>
    <col min="2044" max="2044" width="17.28515625" style="65" customWidth="1"/>
    <col min="2045" max="2045" width="17.5703125" style="65" customWidth="1"/>
    <col min="2046" max="2046" width="9.140625" style="65"/>
    <col min="2047" max="2047" width="10.42578125" style="65" bestFit="1" customWidth="1"/>
    <col min="2048" max="2048" width="9.42578125" style="65" bestFit="1" customWidth="1"/>
    <col min="2049" max="2294" width="9.140625" style="65"/>
    <col min="2295" max="2295" width="2.85546875" style="65" customWidth="1"/>
    <col min="2296" max="2296" width="3.7109375" style="65" customWidth="1"/>
    <col min="2297" max="2297" width="6.28515625" style="65" customWidth="1"/>
    <col min="2298" max="2298" width="37.28515625" style="65" customWidth="1"/>
    <col min="2299" max="2299" width="18.140625" style="65" customWidth="1"/>
    <col min="2300" max="2300" width="17.28515625" style="65" customWidth="1"/>
    <col min="2301" max="2301" width="17.5703125" style="65" customWidth="1"/>
    <col min="2302" max="2302" width="9.140625" style="65"/>
    <col min="2303" max="2303" width="10.42578125" style="65" bestFit="1" customWidth="1"/>
    <col min="2304" max="2304" width="9.42578125" style="65" bestFit="1" customWidth="1"/>
    <col min="2305" max="2550" width="9.140625" style="65"/>
    <col min="2551" max="2551" width="2.85546875" style="65" customWidth="1"/>
    <col min="2552" max="2552" width="3.7109375" style="65" customWidth="1"/>
    <col min="2553" max="2553" width="6.28515625" style="65" customWidth="1"/>
    <col min="2554" max="2554" width="37.28515625" style="65" customWidth="1"/>
    <col min="2555" max="2555" width="18.140625" style="65" customWidth="1"/>
    <col min="2556" max="2556" width="17.28515625" style="65" customWidth="1"/>
    <col min="2557" max="2557" width="17.5703125" style="65" customWidth="1"/>
    <col min="2558" max="2558" width="9.140625" style="65"/>
    <col min="2559" max="2559" width="10.42578125" style="65" bestFit="1" customWidth="1"/>
    <col min="2560" max="2560" width="9.42578125" style="65" bestFit="1" customWidth="1"/>
    <col min="2561" max="2806" width="9.140625" style="65"/>
    <col min="2807" max="2807" width="2.85546875" style="65" customWidth="1"/>
    <col min="2808" max="2808" width="3.7109375" style="65" customWidth="1"/>
    <col min="2809" max="2809" width="6.28515625" style="65" customWidth="1"/>
    <col min="2810" max="2810" width="37.28515625" style="65" customWidth="1"/>
    <col min="2811" max="2811" width="18.140625" style="65" customWidth="1"/>
    <col min="2812" max="2812" width="17.28515625" style="65" customWidth="1"/>
    <col min="2813" max="2813" width="17.5703125" style="65" customWidth="1"/>
    <col min="2814" max="2814" width="9.140625" style="65"/>
    <col min="2815" max="2815" width="10.42578125" style="65" bestFit="1" customWidth="1"/>
    <col min="2816" max="2816" width="9.42578125" style="65" bestFit="1" customWidth="1"/>
    <col min="2817" max="3062" width="9.140625" style="65"/>
    <col min="3063" max="3063" width="2.85546875" style="65" customWidth="1"/>
    <col min="3064" max="3064" width="3.7109375" style="65" customWidth="1"/>
    <col min="3065" max="3065" width="6.28515625" style="65" customWidth="1"/>
    <col min="3066" max="3066" width="37.28515625" style="65" customWidth="1"/>
    <col min="3067" max="3067" width="18.140625" style="65" customWidth="1"/>
    <col min="3068" max="3068" width="17.28515625" style="65" customWidth="1"/>
    <col min="3069" max="3069" width="17.5703125" style="65" customWidth="1"/>
    <col min="3070" max="3070" width="9.140625" style="65"/>
    <col min="3071" max="3071" width="10.42578125" style="65" bestFit="1" customWidth="1"/>
    <col min="3072" max="3072" width="9.42578125" style="65" bestFit="1" customWidth="1"/>
    <col min="3073" max="3318" width="9.140625" style="65"/>
    <col min="3319" max="3319" width="2.85546875" style="65" customWidth="1"/>
    <col min="3320" max="3320" width="3.7109375" style="65" customWidth="1"/>
    <col min="3321" max="3321" width="6.28515625" style="65" customWidth="1"/>
    <col min="3322" max="3322" width="37.28515625" style="65" customWidth="1"/>
    <col min="3323" max="3323" width="18.140625" style="65" customWidth="1"/>
    <col min="3324" max="3324" width="17.28515625" style="65" customWidth="1"/>
    <col min="3325" max="3325" width="17.5703125" style="65" customWidth="1"/>
    <col min="3326" max="3326" width="9.140625" style="65"/>
    <col min="3327" max="3327" width="10.42578125" style="65" bestFit="1" customWidth="1"/>
    <col min="3328" max="3328" width="9.42578125" style="65" bestFit="1" customWidth="1"/>
    <col min="3329" max="3574" width="9.140625" style="65"/>
    <col min="3575" max="3575" width="2.85546875" style="65" customWidth="1"/>
    <col min="3576" max="3576" width="3.7109375" style="65" customWidth="1"/>
    <col min="3577" max="3577" width="6.28515625" style="65" customWidth="1"/>
    <col min="3578" max="3578" width="37.28515625" style="65" customWidth="1"/>
    <col min="3579" max="3579" width="18.140625" style="65" customWidth="1"/>
    <col min="3580" max="3580" width="17.28515625" style="65" customWidth="1"/>
    <col min="3581" max="3581" width="17.5703125" style="65" customWidth="1"/>
    <col min="3582" max="3582" width="9.140625" style="65"/>
    <col min="3583" max="3583" width="10.42578125" style="65" bestFit="1" customWidth="1"/>
    <col min="3584" max="3584" width="9.42578125" style="65" bestFit="1" customWidth="1"/>
    <col min="3585" max="3830" width="9.140625" style="65"/>
    <col min="3831" max="3831" width="2.85546875" style="65" customWidth="1"/>
    <col min="3832" max="3832" width="3.7109375" style="65" customWidth="1"/>
    <col min="3833" max="3833" width="6.28515625" style="65" customWidth="1"/>
    <col min="3834" max="3834" width="37.28515625" style="65" customWidth="1"/>
    <col min="3835" max="3835" width="18.140625" style="65" customWidth="1"/>
    <col min="3836" max="3836" width="17.28515625" style="65" customWidth="1"/>
    <col min="3837" max="3837" width="17.5703125" style="65" customWidth="1"/>
    <col min="3838" max="3838" width="9.140625" style="65"/>
    <col min="3839" max="3839" width="10.42578125" style="65" bestFit="1" customWidth="1"/>
    <col min="3840" max="3840" width="9.42578125" style="65" bestFit="1" customWidth="1"/>
    <col min="3841" max="4086" width="9.140625" style="65"/>
    <col min="4087" max="4087" width="2.85546875" style="65" customWidth="1"/>
    <col min="4088" max="4088" width="3.7109375" style="65" customWidth="1"/>
    <col min="4089" max="4089" width="6.28515625" style="65" customWidth="1"/>
    <col min="4090" max="4090" width="37.28515625" style="65" customWidth="1"/>
    <col min="4091" max="4091" width="18.140625" style="65" customWidth="1"/>
    <col min="4092" max="4092" width="17.28515625" style="65" customWidth="1"/>
    <col min="4093" max="4093" width="17.5703125" style="65" customWidth="1"/>
    <col min="4094" max="4094" width="9.140625" style="65"/>
    <col min="4095" max="4095" width="10.42578125" style="65" bestFit="1" customWidth="1"/>
    <col min="4096" max="4096" width="9.42578125" style="65" bestFit="1" customWidth="1"/>
    <col min="4097" max="4342" width="9.140625" style="65"/>
    <col min="4343" max="4343" width="2.85546875" style="65" customWidth="1"/>
    <col min="4344" max="4344" width="3.7109375" style="65" customWidth="1"/>
    <col min="4345" max="4345" width="6.28515625" style="65" customWidth="1"/>
    <col min="4346" max="4346" width="37.28515625" style="65" customWidth="1"/>
    <col min="4347" max="4347" width="18.140625" style="65" customWidth="1"/>
    <col min="4348" max="4348" width="17.28515625" style="65" customWidth="1"/>
    <col min="4349" max="4349" width="17.5703125" style="65" customWidth="1"/>
    <col min="4350" max="4350" width="9.140625" style="65"/>
    <col min="4351" max="4351" width="10.42578125" style="65" bestFit="1" customWidth="1"/>
    <col min="4352" max="4352" width="9.42578125" style="65" bestFit="1" customWidth="1"/>
    <col min="4353" max="4598" width="9.140625" style="65"/>
    <col min="4599" max="4599" width="2.85546875" style="65" customWidth="1"/>
    <col min="4600" max="4600" width="3.7109375" style="65" customWidth="1"/>
    <col min="4601" max="4601" width="6.28515625" style="65" customWidth="1"/>
    <col min="4602" max="4602" width="37.28515625" style="65" customWidth="1"/>
    <col min="4603" max="4603" width="18.140625" style="65" customWidth="1"/>
    <col min="4604" max="4604" width="17.28515625" style="65" customWidth="1"/>
    <col min="4605" max="4605" width="17.5703125" style="65" customWidth="1"/>
    <col min="4606" max="4606" width="9.140625" style="65"/>
    <col min="4607" max="4607" width="10.42578125" style="65" bestFit="1" customWidth="1"/>
    <col min="4608" max="4608" width="9.42578125" style="65" bestFit="1" customWidth="1"/>
    <col min="4609" max="4854" width="9.140625" style="65"/>
    <col min="4855" max="4855" width="2.85546875" style="65" customWidth="1"/>
    <col min="4856" max="4856" width="3.7109375" style="65" customWidth="1"/>
    <col min="4857" max="4857" width="6.28515625" style="65" customWidth="1"/>
    <col min="4858" max="4858" width="37.28515625" style="65" customWidth="1"/>
    <col min="4859" max="4859" width="18.140625" style="65" customWidth="1"/>
    <col min="4860" max="4860" width="17.28515625" style="65" customWidth="1"/>
    <col min="4861" max="4861" width="17.5703125" style="65" customWidth="1"/>
    <col min="4862" max="4862" width="9.140625" style="65"/>
    <col min="4863" max="4863" width="10.42578125" style="65" bestFit="1" customWidth="1"/>
    <col min="4864" max="4864" width="9.42578125" style="65" bestFit="1" customWidth="1"/>
    <col min="4865" max="5110" width="9.140625" style="65"/>
    <col min="5111" max="5111" width="2.85546875" style="65" customWidth="1"/>
    <col min="5112" max="5112" width="3.7109375" style="65" customWidth="1"/>
    <col min="5113" max="5113" width="6.28515625" style="65" customWidth="1"/>
    <col min="5114" max="5114" width="37.28515625" style="65" customWidth="1"/>
    <col min="5115" max="5115" width="18.140625" style="65" customWidth="1"/>
    <col min="5116" max="5116" width="17.28515625" style="65" customWidth="1"/>
    <col min="5117" max="5117" width="17.5703125" style="65" customWidth="1"/>
    <col min="5118" max="5118" width="9.140625" style="65"/>
    <col min="5119" max="5119" width="10.42578125" style="65" bestFit="1" customWidth="1"/>
    <col min="5120" max="5120" width="9.42578125" style="65" bestFit="1" customWidth="1"/>
    <col min="5121" max="5366" width="9.140625" style="65"/>
    <col min="5367" max="5367" width="2.85546875" style="65" customWidth="1"/>
    <col min="5368" max="5368" width="3.7109375" style="65" customWidth="1"/>
    <col min="5369" max="5369" width="6.28515625" style="65" customWidth="1"/>
    <col min="5370" max="5370" width="37.28515625" style="65" customWidth="1"/>
    <col min="5371" max="5371" width="18.140625" style="65" customWidth="1"/>
    <col min="5372" max="5372" width="17.28515625" style="65" customWidth="1"/>
    <col min="5373" max="5373" width="17.5703125" style="65" customWidth="1"/>
    <col min="5374" max="5374" width="9.140625" style="65"/>
    <col min="5375" max="5375" width="10.42578125" style="65" bestFit="1" customWidth="1"/>
    <col min="5376" max="5376" width="9.42578125" style="65" bestFit="1" customWidth="1"/>
    <col min="5377" max="5622" width="9.140625" style="65"/>
    <col min="5623" max="5623" width="2.85546875" style="65" customWidth="1"/>
    <col min="5624" max="5624" width="3.7109375" style="65" customWidth="1"/>
    <col min="5625" max="5625" width="6.28515625" style="65" customWidth="1"/>
    <col min="5626" max="5626" width="37.28515625" style="65" customWidth="1"/>
    <col min="5627" max="5627" width="18.140625" style="65" customWidth="1"/>
    <col min="5628" max="5628" width="17.28515625" style="65" customWidth="1"/>
    <col min="5629" max="5629" width="17.5703125" style="65" customWidth="1"/>
    <col min="5630" max="5630" width="9.140625" style="65"/>
    <col min="5631" max="5631" width="10.42578125" style="65" bestFit="1" customWidth="1"/>
    <col min="5632" max="5632" width="9.42578125" style="65" bestFit="1" customWidth="1"/>
    <col min="5633" max="5878" width="9.140625" style="65"/>
    <col min="5879" max="5879" width="2.85546875" style="65" customWidth="1"/>
    <col min="5880" max="5880" width="3.7109375" style="65" customWidth="1"/>
    <col min="5881" max="5881" width="6.28515625" style="65" customWidth="1"/>
    <col min="5882" max="5882" width="37.28515625" style="65" customWidth="1"/>
    <col min="5883" max="5883" width="18.140625" style="65" customWidth="1"/>
    <col min="5884" max="5884" width="17.28515625" style="65" customWidth="1"/>
    <col min="5885" max="5885" width="17.5703125" style="65" customWidth="1"/>
    <col min="5886" max="5886" width="9.140625" style="65"/>
    <col min="5887" max="5887" width="10.42578125" style="65" bestFit="1" customWidth="1"/>
    <col min="5888" max="5888" width="9.42578125" style="65" bestFit="1" customWidth="1"/>
    <col min="5889" max="6134" width="9.140625" style="65"/>
    <col min="6135" max="6135" width="2.85546875" style="65" customWidth="1"/>
    <col min="6136" max="6136" width="3.7109375" style="65" customWidth="1"/>
    <col min="6137" max="6137" width="6.28515625" style="65" customWidth="1"/>
    <col min="6138" max="6138" width="37.28515625" style="65" customWidth="1"/>
    <col min="6139" max="6139" width="18.140625" style="65" customWidth="1"/>
    <col min="6140" max="6140" width="17.28515625" style="65" customWidth="1"/>
    <col min="6141" max="6141" width="17.5703125" style="65" customWidth="1"/>
    <col min="6142" max="6142" width="9.140625" style="65"/>
    <col min="6143" max="6143" width="10.42578125" style="65" bestFit="1" customWidth="1"/>
    <col min="6144" max="6144" width="9.42578125" style="65" bestFit="1" customWidth="1"/>
    <col min="6145" max="6390" width="9.140625" style="65"/>
    <col min="6391" max="6391" width="2.85546875" style="65" customWidth="1"/>
    <col min="6392" max="6392" width="3.7109375" style="65" customWidth="1"/>
    <col min="6393" max="6393" width="6.28515625" style="65" customWidth="1"/>
    <col min="6394" max="6394" width="37.28515625" style="65" customWidth="1"/>
    <col min="6395" max="6395" width="18.140625" style="65" customWidth="1"/>
    <col min="6396" max="6396" width="17.28515625" style="65" customWidth="1"/>
    <col min="6397" max="6397" width="17.5703125" style="65" customWidth="1"/>
    <col min="6398" max="6398" width="9.140625" style="65"/>
    <col min="6399" max="6399" width="10.42578125" style="65" bestFit="1" customWidth="1"/>
    <col min="6400" max="6400" width="9.42578125" style="65" bestFit="1" customWidth="1"/>
    <col min="6401" max="6646" width="9.140625" style="65"/>
    <col min="6647" max="6647" width="2.85546875" style="65" customWidth="1"/>
    <col min="6648" max="6648" width="3.7109375" style="65" customWidth="1"/>
    <col min="6649" max="6649" width="6.28515625" style="65" customWidth="1"/>
    <col min="6650" max="6650" width="37.28515625" style="65" customWidth="1"/>
    <col min="6651" max="6651" width="18.140625" style="65" customWidth="1"/>
    <col min="6652" max="6652" width="17.28515625" style="65" customWidth="1"/>
    <col min="6653" max="6653" width="17.5703125" style="65" customWidth="1"/>
    <col min="6654" max="6654" width="9.140625" style="65"/>
    <col min="6655" max="6655" width="10.42578125" style="65" bestFit="1" customWidth="1"/>
    <col min="6656" max="6656" width="9.42578125" style="65" bestFit="1" customWidth="1"/>
    <col min="6657" max="6902" width="9.140625" style="65"/>
    <col min="6903" max="6903" width="2.85546875" style="65" customWidth="1"/>
    <col min="6904" max="6904" width="3.7109375" style="65" customWidth="1"/>
    <col min="6905" max="6905" width="6.28515625" style="65" customWidth="1"/>
    <col min="6906" max="6906" width="37.28515625" style="65" customWidth="1"/>
    <col min="6907" max="6907" width="18.140625" style="65" customWidth="1"/>
    <col min="6908" max="6908" width="17.28515625" style="65" customWidth="1"/>
    <col min="6909" max="6909" width="17.5703125" style="65" customWidth="1"/>
    <col min="6910" max="6910" width="9.140625" style="65"/>
    <col min="6911" max="6911" width="10.42578125" style="65" bestFit="1" customWidth="1"/>
    <col min="6912" max="6912" width="9.42578125" style="65" bestFit="1" customWidth="1"/>
    <col min="6913" max="7158" width="9.140625" style="65"/>
    <col min="7159" max="7159" width="2.85546875" style="65" customWidth="1"/>
    <col min="7160" max="7160" width="3.7109375" style="65" customWidth="1"/>
    <col min="7161" max="7161" width="6.28515625" style="65" customWidth="1"/>
    <col min="7162" max="7162" width="37.28515625" style="65" customWidth="1"/>
    <col min="7163" max="7163" width="18.140625" style="65" customWidth="1"/>
    <col min="7164" max="7164" width="17.28515625" style="65" customWidth="1"/>
    <col min="7165" max="7165" width="17.5703125" style="65" customWidth="1"/>
    <col min="7166" max="7166" width="9.140625" style="65"/>
    <col min="7167" max="7167" width="10.42578125" style="65" bestFit="1" customWidth="1"/>
    <col min="7168" max="7168" width="9.42578125" style="65" bestFit="1" customWidth="1"/>
    <col min="7169" max="7414" width="9.140625" style="65"/>
    <col min="7415" max="7415" width="2.85546875" style="65" customWidth="1"/>
    <col min="7416" max="7416" width="3.7109375" style="65" customWidth="1"/>
    <col min="7417" max="7417" width="6.28515625" style="65" customWidth="1"/>
    <col min="7418" max="7418" width="37.28515625" style="65" customWidth="1"/>
    <col min="7419" max="7419" width="18.140625" style="65" customWidth="1"/>
    <col min="7420" max="7420" width="17.28515625" style="65" customWidth="1"/>
    <col min="7421" max="7421" width="17.5703125" style="65" customWidth="1"/>
    <col min="7422" max="7422" width="9.140625" style="65"/>
    <col min="7423" max="7423" width="10.42578125" style="65" bestFit="1" customWidth="1"/>
    <col min="7424" max="7424" width="9.42578125" style="65" bestFit="1" customWidth="1"/>
    <col min="7425" max="7670" width="9.140625" style="65"/>
    <col min="7671" max="7671" width="2.85546875" style="65" customWidth="1"/>
    <col min="7672" max="7672" width="3.7109375" style="65" customWidth="1"/>
    <col min="7673" max="7673" width="6.28515625" style="65" customWidth="1"/>
    <col min="7674" max="7674" width="37.28515625" style="65" customWidth="1"/>
    <col min="7675" max="7675" width="18.140625" style="65" customWidth="1"/>
    <col min="7676" max="7676" width="17.28515625" style="65" customWidth="1"/>
    <col min="7677" max="7677" width="17.5703125" style="65" customWidth="1"/>
    <col min="7678" max="7678" width="9.140625" style="65"/>
    <col min="7679" max="7679" width="10.42578125" style="65" bestFit="1" customWidth="1"/>
    <col min="7680" max="7680" width="9.42578125" style="65" bestFit="1" customWidth="1"/>
    <col min="7681" max="7926" width="9.140625" style="65"/>
    <col min="7927" max="7927" width="2.85546875" style="65" customWidth="1"/>
    <col min="7928" max="7928" width="3.7109375" style="65" customWidth="1"/>
    <col min="7929" max="7929" width="6.28515625" style="65" customWidth="1"/>
    <col min="7930" max="7930" width="37.28515625" style="65" customWidth="1"/>
    <col min="7931" max="7931" width="18.140625" style="65" customWidth="1"/>
    <col min="7932" max="7932" width="17.28515625" style="65" customWidth="1"/>
    <col min="7933" max="7933" width="17.5703125" style="65" customWidth="1"/>
    <col min="7934" max="7934" width="9.140625" style="65"/>
    <col min="7935" max="7935" width="10.42578125" style="65" bestFit="1" customWidth="1"/>
    <col min="7936" max="7936" width="9.42578125" style="65" bestFit="1" customWidth="1"/>
    <col min="7937" max="8182" width="9.140625" style="65"/>
    <col min="8183" max="8183" width="2.85546875" style="65" customWidth="1"/>
    <col min="8184" max="8184" width="3.7109375" style="65" customWidth="1"/>
    <col min="8185" max="8185" width="6.28515625" style="65" customWidth="1"/>
    <col min="8186" max="8186" width="37.28515625" style="65" customWidth="1"/>
    <col min="8187" max="8187" width="18.140625" style="65" customWidth="1"/>
    <col min="8188" max="8188" width="17.28515625" style="65" customWidth="1"/>
    <col min="8189" max="8189" width="17.5703125" style="65" customWidth="1"/>
    <col min="8190" max="8190" width="9.140625" style="65"/>
    <col min="8191" max="8191" width="10.42578125" style="65" bestFit="1" customWidth="1"/>
    <col min="8192" max="8192" width="9.42578125" style="65" bestFit="1" customWidth="1"/>
    <col min="8193" max="8438" width="9.140625" style="65"/>
    <col min="8439" max="8439" width="2.85546875" style="65" customWidth="1"/>
    <col min="8440" max="8440" width="3.7109375" style="65" customWidth="1"/>
    <col min="8441" max="8441" width="6.28515625" style="65" customWidth="1"/>
    <col min="8442" max="8442" width="37.28515625" style="65" customWidth="1"/>
    <col min="8443" max="8443" width="18.140625" style="65" customWidth="1"/>
    <col min="8444" max="8444" width="17.28515625" style="65" customWidth="1"/>
    <col min="8445" max="8445" width="17.5703125" style="65" customWidth="1"/>
    <col min="8446" max="8446" width="9.140625" style="65"/>
    <col min="8447" max="8447" width="10.42578125" style="65" bestFit="1" customWidth="1"/>
    <col min="8448" max="8448" width="9.42578125" style="65" bestFit="1" customWidth="1"/>
    <col min="8449" max="8694" width="9.140625" style="65"/>
    <col min="8695" max="8695" width="2.85546875" style="65" customWidth="1"/>
    <col min="8696" max="8696" width="3.7109375" style="65" customWidth="1"/>
    <col min="8697" max="8697" width="6.28515625" style="65" customWidth="1"/>
    <col min="8698" max="8698" width="37.28515625" style="65" customWidth="1"/>
    <col min="8699" max="8699" width="18.140625" style="65" customWidth="1"/>
    <col min="8700" max="8700" width="17.28515625" style="65" customWidth="1"/>
    <col min="8701" max="8701" width="17.5703125" style="65" customWidth="1"/>
    <col min="8702" max="8702" width="9.140625" style="65"/>
    <col min="8703" max="8703" width="10.42578125" style="65" bestFit="1" customWidth="1"/>
    <col min="8704" max="8704" width="9.42578125" style="65" bestFit="1" customWidth="1"/>
    <col min="8705" max="8950" width="9.140625" style="65"/>
    <col min="8951" max="8951" width="2.85546875" style="65" customWidth="1"/>
    <col min="8952" max="8952" width="3.7109375" style="65" customWidth="1"/>
    <col min="8953" max="8953" width="6.28515625" style="65" customWidth="1"/>
    <col min="8954" max="8954" width="37.28515625" style="65" customWidth="1"/>
    <col min="8955" max="8955" width="18.140625" style="65" customWidth="1"/>
    <col min="8956" max="8956" width="17.28515625" style="65" customWidth="1"/>
    <col min="8957" max="8957" width="17.5703125" style="65" customWidth="1"/>
    <col min="8958" max="8958" width="9.140625" style="65"/>
    <col min="8959" max="8959" width="10.42578125" style="65" bestFit="1" customWidth="1"/>
    <col min="8960" max="8960" width="9.42578125" style="65" bestFit="1" customWidth="1"/>
    <col min="8961" max="9206" width="9.140625" style="65"/>
    <col min="9207" max="9207" width="2.85546875" style="65" customWidth="1"/>
    <col min="9208" max="9208" width="3.7109375" style="65" customWidth="1"/>
    <col min="9209" max="9209" width="6.28515625" style="65" customWidth="1"/>
    <col min="9210" max="9210" width="37.28515625" style="65" customWidth="1"/>
    <col min="9211" max="9211" width="18.140625" style="65" customWidth="1"/>
    <col min="9212" max="9212" width="17.28515625" style="65" customWidth="1"/>
    <col min="9213" max="9213" width="17.5703125" style="65" customWidth="1"/>
    <col min="9214" max="9214" width="9.140625" style="65"/>
    <col min="9215" max="9215" width="10.42578125" style="65" bestFit="1" customWidth="1"/>
    <col min="9216" max="9216" width="9.42578125" style="65" bestFit="1" customWidth="1"/>
    <col min="9217" max="9462" width="9.140625" style="65"/>
    <col min="9463" max="9463" width="2.85546875" style="65" customWidth="1"/>
    <col min="9464" max="9464" width="3.7109375" style="65" customWidth="1"/>
    <col min="9465" max="9465" width="6.28515625" style="65" customWidth="1"/>
    <col min="9466" max="9466" width="37.28515625" style="65" customWidth="1"/>
    <col min="9467" max="9467" width="18.140625" style="65" customWidth="1"/>
    <col min="9468" max="9468" width="17.28515625" style="65" customWidth="1"/>
    <col min="9469" max="9469" width="17.5703125" style="65" customWidth="1"/>
    <col min="9470" max="9470" width="9.140625" style="65"/>
    <col min="9471" max="9471" width="10.42578125" style="65" bestFit="1" customWidth="1"/>
    <col min="9472" max="9472" width="9.42578125" style="65" bestFit="1" customWidth="1"/>
    <col min="9473" max="9718" width="9.140625" style="65"/>
    <col min="9719" max="9719" width="2.85546875" style="65" customWidth="1"/>
    <col min="9720" max="9720" width="3.7109375" style="65" customWidth="1"/>
    <col min="9721" max="9721" width="6.28515625" style="65" customWidth="1"/>
    <col min="9722" max="9722" width="37.28515625" style="65" customWidth="1"/>
    <col min="9723" max="9723" width="18.140625" style="65" customWidth="1"/>
    <col min="9724" max="9724" width="17.28515625" style="65" customWidth="1"/>
    <col min="9725" max="9725" width="17.5703125" style="65" customWidth="1"/>
    <col min="9726" max="9726" width="9.140625" style="65"/>
    <col min="9727" max="9727" width="10.42578125" style="65" bestFit="1" customWidth="1"/>
    <col min="9728" max="9728" width="9.42578125" style="65" bestFit="1" customWidth="1"/>
    <col min="9729" max="9974" width="9.140625" style="65"/>
    <col min="9975" max="9975" width="2.85546875" style="65" customWidth="1"/>
    <col min="9976" max="9976" width="3.7109375" style="65" customWidth="1"/>
    <col min="9977" max="9977" width="6.28515625" style="65" customWidth="1"/>
    <col min="9978" max="9978" width="37.28515625" style="65" customWidth="1"/>
    <col min="9979" max="9979" width="18.140625" style="65" customWidth="1"/>
    <col min="9980" max="9980" width="17.28515625" style="65" customWidth="1"/>
    <col min="9981" max="9981" width="17.5703125" style="65" customWidth="1"/>
    <col min="9982" max="9982" width="9.140625" style="65"/>
    <col min="9983" max="9983" width="10.42578125" style="65" bestFit="1" customWidth="1"/>
    <col min="9984" max="9984" width="9.42578125" style="65" bestFit="1" customWidth="1"/>
    <col min="9985" max="10230" width="9.140625" style="65"/>
    <col min="10231" max="10231" width="2.85546875" style="65" customWidth="1"/>
    <col min="10232" max="10232" width="3.7109375" style="65" customWidth="1"/>
    <col min="10233" max="10233" width="6.28515625" style="65" customWidth="1"/>
    <col min="10234" max="10234" width="37.28515625" style="65" customWidth="1"/>
    <col min="10235" max="10235" width="18.140625" style="65" customWidth="1"/>
    <col min="10236" max="10236" width="17.28515625" style="65" customWidth="1"/>
    <col min="10237" max="10237" width="17.5703125" style="65" customWidth="1"/>
    <col min="10238" max="10238" width="9.140625" style="65"/>
    <col min="10239" max="10239" width="10.42578125" style="65" bestFit="1" customWidth="1"/>
    <col min="10240" max="10240" width="9.42578125" style="65" bestFit="1" customWidth="1"/>
    <col min="10241" max="10486" width="9.140625" style="65"/>
    <col min="10487" max="10487" width="2.85546875" style="65" customWidth="1"/>
    <col min="10488" max="10488" width="3.7109375" style="65" customWidth="1"/>
    <col min="10489" max="10489" width="6.28515625" style="65" customWidth="1"/>
    <col min="10490" max="10490" width="37.28515625" style="65" customWidth="1"/>
    <col min="10491" max="10491" width="18.140625" style="65" customWidth="1"/>
    <col min="10492" max="10492" width="17.28515625" style="65" customWidth="1"/>
    <col min="10493" max="10493" width="17.5703125" style="65" customWidth="1"/>
    <col min="10494" max="10494" width="9.140625" style="65"/>
    <col min="10495" max="10495" width="10.42578125" style="65" bestFit="1" customWidth="1"/>
    <col min="10496" max="10496" width="9.42578125" style="65" bestFit="1" customWidth="1"/>
    <col min="10497" max="10742" width="9.140625" style="65"/>
    <col min="10743" max="10743" width="2.85546875" style="65" customWidth="1"/>
    <col min="10744" max="10744" width="3.7109375" style="65" customWidth="1"/>
    <col min="10745" max="10745" width="6.28515625" style="65" customWidth="1"/>
    <col min="10746" max="10746" width="37.28515625" style="65" customWidth="1"/>
    <col min="10747" max="10747" width="18.140625" style="65" customWidth="1"/>
    <col min="10748" max="10748" width="17.28515625" style="65" customWidth="1"/>
    <col min="10749" max="10749" width="17.5703125" style="65" customWidth="1"/>
    <col min="10750" max="10750" width="9.140625" style="65"/>
    <col min="10751" max="10751" width="10.42578125" style="65" bestFit="1" customWidth="1"/>
    <col min="10752" max="10752" width="9.42578125" style="65" bestFit="1" customWidth="1"/>
    <col min="10753" max="10998" width="9.140625" style="65"/>
    <col min="10999" max="10999" width="2.85546875" style="65" customWidth="1"/>
    <col min="11000" max="11000" width="3.7109375" style="65" customWidth="1"/>
    <col min="11001" max="11001" width="6.28515625" style="65" customWidth="1"/>
    <col min="11002" max="11002" width="37.28515625" style="65" customWidth="1"/>
    <col min="11003" max="11003" width="18.140625" style="65" customWidth="1"/>
    <col min="11004" max="11004" width="17.28515625" style="65" customWidth="1"/>
    <col min="11005" max="11005" width="17.5703125" style="65" customWidth="1"/>
    <col min="11006" max="11006" width="9.140625" style="65"/>
    <col min="11007" max="11007" width="10.42578125" style="65" bestFit="1" customWidth="1"/>
    <col min="11008" max="11008" width="9.42578125" style="65" bestFit="1" customWidth="1"/>
    <col min="11009" max="11254" width="9.140625" style="65"/>
    <col min="11255" max="11255" width="2.85546875" style="65" customWidth="1"/>
    <col min="11256" max="11256" width="3.7109375" style="65" customWidth="1"/>
    <col min="11257" max="11257" width="6.28515625" style="65" customWidth="1"/>
    <col min="11258" max="11258" width="37.28515625" style="65" customWidth="1"/>
    <col min="11259" max="11259" width="18.140625" style="65" customWidth="1"/>
    <col min="11260" max="11260" width="17.28515625" style="65" customWidth="1"/>
    <col min="11261" max="11261" width="17.5703125" style="65" customWidth="1"/>
    <col min="11262" max="11262" width="9.140625" style="65"/>
    <col min="11263" max="11263" width="10.42578125" style="65" bestFit="1" customWidth="1"/>
    <col min="11264" max="11264" width="9.42578125" style="65" bestFit="1" customWidth="1"/>
    <col min="11265" max="11510" width="9.140625" style="65"/>
    <col min="11511" max="11511" width="2.85546875" style="65" customWidth="1"/>
    <col min="11512" max="11512" width="3.7109375" style="65" customWidth="1"/>
    <col min="11513" max="11513" width="6.28515625" style="65" customWidth="1"/>
    <col min="11514" max="11514" width="37.28515625" style="65" customWidth="1"/>
    <col min="11515" max="11515" width="18.140625" style="65" customWidth="1"/>
    <col min="11516" max="11516" width="17.28515625" style="65" customWidth="1"/>
    <col min="11517" max="11517" width="17.5703125" style="65" customWidth="1"/>
    <col min="11518" max="11518" width="9.140625" style="65"/>
    <col min="11519" max="11519" width="10.42578125" style="65" bestFit="1" customWidth="1"/>
    <col min="11520" max="11520" width="9.42578125" style="65" bestFit="1" customWidth="1"/>
    <col min="11521" max="11766" width="9.140625" style="65"/>
    <col min="11767" max="11767" width="2.85546875" style="65" customWidth="1"/>
    <col min="11768" max="11768" width="3.7109375" style="65" customWidth="1"/>
    <col min="11769" max="11769" width="6.28515625" style="65" customWidth="1"/>
    <col min="11770" max="11770" width="37.28515625" style="65" customWidth="1"/>
    <col min="11771" max="11771" width="18.140625" style="65" customWidth="1"/>
    <col min="11772" max="11772" width="17.28515625" style="65" customWidth="1"/>
    <col min="11773" max="11773" width="17.5703125" style="65" customWidth="1"/>
    <col min="11774" max="11774" width="9.140625" style="65"/>
    <col min="11775" max="11775" width="10.42578125" style="65" bestFit="1" customWidth="1"/>
    <col min="11776" max="11776" width="9.42578125" style="65" bestFit="1" customWidth="1"/>
    <col min="11777" max="12022" width="9.140625" style="65"/>
    <col min="12023" max="12023" width="2.85546875" style="65" customWidth="1"/>
    <col min="12024" max="12024" width="3.7109375" style="65" customWidth="1"/>
    <col min="12025" max="12025" width="6.28515625" style="65" customWidth="1"/>
    <col min="12026" max="12026" width="37.28515625" style="65" customWidth="1"/>
    <col min="12027" max="12027" width="18.140625" style="65" customWidth="1"/>
    <col min="12028" max="12028" width="17.28515625" style="65" customWidth="1"/>
    <col min="12029" max="12029" width="17.5703125" style="65" customWidth="1"/>
    <col min="12030" max="12030" width="9.140625" style="65"/>
    <col min="12031" max="12031" width="10.42578125" style="65" bestFit="1" customWidth="1"/>
    <col min="12032" max="12032" width="9.42578125" style="65" bestFit="1" customWidth="1"/>
    <col min="12033" max="12278" width="9.140625" style="65"/>
    <col min="12279" max="12279" width="2.85546875" style="65" customWidth="1"/>
    <col min="12280" max="12280" width="3.7109375" style="65" customWidth="1"/>
    <col min="12281" max="12281" width="6.28515625" style="65" customWidth="1"/>
    <col min="12282" max="12282" width="37.28515625" style="65" customWidth="1"/>
    <col min="12283" max="12283" width="18.140625" style="65" customWidth="1"/>
    <col min="12284" max="12284" width="17.28515625" style="65" customWidth="1"/>
    <col min="12285" max="12285" width="17.5703125" style="65" customWidth="1"/>
    <col min="12286" max="12286" width="9.140625" style="65"/>
    <col min="12287" max="12287" width="10.42578125" style="65" bestFit="1" customWidth="1"/>
    <col min="12288" max="12288" width="9.42578125" style="65" bestFit="1" customWidth="1"/>
    <col min="12289" max="12534" width="9.140625" style="65"/>
    <col min="12535" max="12535" width="2.85546875" style="65" customWidth="1"/>
    <col min="12536" max="12536" width="3.7109375" style="65" customWidth="1"/>
    <col min="12537" max="12537" width="6.28515625" style="65" customWidth="1"/>
    <col min="12538" max="12538" width="37.28515625" style="65" customWidth="1"/>
    <col min="12539" max="12539" width="18.140625" style="65" customWidth="1"/>
    <col min="12540" max="12540" width="17.28515625" style="65" customWidth="1"/>
    <col min="12541" max="12541" width="17.5703125" style="65" customWidth="1"/>
    <col min="12542" max="12542" width="9.140625" style="65"/>
    <col min="12543" max="12543" width="10.42578125" style="65" bestFit="1" customWidth="1"/>
    <col min="12544" max="12544" width="9.42578125" style="65" bestFit="1" customWidth="1"/>
    <col min="12545" max="12790" width="9.140625" style="65"/>
    <col min="12791" max="12791" width="2.85546875" style="65" customWidth="1"/>
    <col min="12792" max="12792" width="3.7109375" style="65" customWidth="1"/>
    <col min="12793" max="12793" width="6.28515625" style="65" customWidth="1"/>
    <col min="12794" max="12794" width="37.28515625" style="65" customWidth="1"/>
    <col min="12795" max="12795" width="18.140625" style="65" customWidth="1"/>
    <col min="12796" max="12796" width="17.28515625" style="65" customWidth="1"/>
    <col min="12797" max="12797" width="17.5703125" style="65" customWidth="1"/>
    <col min="12798" max="12798" width="9.140625" style="65"/>
    <col min="12799" max="12799" width="10.42578125" style="65" bestFit="1" customWidth="1"/>
    <col min="12800" max="12800" width="9.42578125" style="65" bestFit="1" customWidth="1"/>
    <col min="12801" max="13046" width="9.140625" style="65"/>
    <col min="13047" max="13047" width="2.85546875" style="65" customWidth="1"/>
    <col min="13048" max="13048" width="3.7109375" style="65" customWidth="1"/>
    <col min="13049" max="13049" width="6.28515625" style="65" customWidth="1"/>
    <col min="13050" max="13050" width="37.28515625" style="65" customWidth="1"/>
    <col min="13051" max="13051" width="18.140625" style="65" customWidth="1"/>
    <col min="13052" max="13052" width="17.28515625" style="65" customWidth="1"/>
    <col min="13053" max="13053" width="17.5703125" style="65" customWidth="1"/>
    <col min="13054" max="13054" width="9.140625" style="65"/>
    <col min="13055" max="13055" width="10.42578125" style="65" bestFit="1" customWidth="1"/>
    <col min="13056" max="13056" width="9.42578125" style="65" bestFit="1" customWidth="1"/>
    <col min="13057" max="13302" width="9.140625" style="65"/>
    <col min="13303" max="13303" width="2.85546875" style="65" customWidth="1"/>
    <col min="13304" max="13304" width="3.7109375" style="65" customWidth="1"/>
    <col min="13305" max="13305" width="6.28515625" style="65" customWidth="1"/>
    <col min="13306" max="13306" width="37.28515625" style="65" customWidth="1"/>
    <col min="13307" max="13307" width="18.140625" style="65" customWidth="1"/>
    <col min="13308" max="13308" width="17.28515625" style="65" customWidth="1"/>
    <col min="13309" max="13309" width="17.5703125" style="65" customWidth="1"/>
    <col min="13310" max="13310" width="9.140625" style="65"/>
    <col min="13311" max="13311" width="10.42578125" style="65" bestFit="1" customWidth="1"/>
    <col min="13312" max="13312" width="9.42578125" style="65" bestFit="1" customWidth="1"/>
    <col min="13313" max="13558" width="9.140625" style="65"/>
    <col min="13559" max="13559" width="2.85546875" style="65" customWidth="1"/>
    <col min="13560" max="13560" width="3.7109375" style="65" customWidth="1"/>
    <col min="13561" max="13561" width="6.28515625" style="65" customWidth="1"/>
    <col min="13562" max="13562" width="37.28515625" style="65" customWidth="1"/>
    <col min="13563" max="13563" width="18.140625" style="65" customWidth="1"/>
    <col min="13564" max="13564" width="17.28515625" style="65" customWidth="1"/>
    <col min="13565" max="13565" width="17.5703125" style="65" customWidth="1"/>
    <col min="13566" max="13566" width="9.140625" style="65"/>
    <col min="13567" max="13567" width="10.42578125" style="65" bestFit="1" customWidth="1"/>
    <col min="13568" max="13568" width="9.42578125" style="65" bestFit="1" customWidth="1"/>
    <col min="13569" max="13814" width="9.140625" style="65"/>
    <col min="13815" max="13815" width="2.85546875" style="65" customWidth="1"/>
    <col min="13816" max="13816" width="3.7109375" style="65" customWidth="1"/>
    <col min="13817" max="13817" width="6.28515625" style="65" customWidth="1"/>
    <col min="13818" max="13818" width="37.28515625" style="65" customWidth="1"/>
    <col min="13819" max="13819" width="18.140625" style="65" customWidth="1"/>
    <col min="13820" max="13820" width="17.28515625" style="65" customWidth="1"/>
    <col min="13821" max="13821" width="17.5703125" style="65" customWidth="1"/>
    <col min="13822" max="13822" width="9.140625" style="65"/>
    <col min="13823" max="13823" width="10.42578125" style="65" bestFit="1" customWidth="1"/>
    <col min="13824" max="13824" width="9.42578125" style="65" bestFit="1" customWidth="1"/>
    <col min="13825" max="14070" width="9.140625" style="65"/>
    <col min="14071" max="14071" width="2.85546875" style="65" customWidth="1"/>
    <col min="14072" max="14072" width="3.7109375" style="65" customWidth="1"/>
    <col min="14073" max="14073" width="6.28515625" style="65" customWidth="1"/>
    <col min="14074" max="14074" width="37.28515625" style="65" customWidth="1"/>
    <col min="14075" max="14075" width="18.140625" style="65" customWidth="1"/>
    <col min="14076" max="14076" width="17.28515625" style="65" customWidth="1"/>
    <col min="14077" max="14077" width="17.5703125" style="65" customWidth="1"/>
    <col min="14078" max="14078" width="9.140625" style="65"/>
    <col min="14079" max="14079" width="10.42578125" style="65" bestFit="1" customWidth="1"/>
    <col min="14080" max="14080" width="9.42578125" style="65" bestFit="1" customWidth="1"/>
    <col min="14081" max="14326" width="9.140625" style="65"/>
    <col min="14327" max="14327" width="2.85546875" style="65" customWidth="1"/>
    <col min="14328" max="14328" width="3.7109375" style="65" customWidth="1"/>
    <col min="14329" max="14329" width="6.28515625" style="65" customWidth="1"/>
    <col min="14330" max="14330" width="37.28515625" style="65" customWidth="1"/>
    <col min="14331" max="14331" width="18.140625" style="65" customWidth="1"/>
    <col min="14332" max="14332" width="17.28515625" style="65" customWidth="1"/>
    <col min="14333" max="14333" width="17.5703125" style="65" customWidth="1"/>
    <col min="14334" max="14334" width="9.140625" style="65"/>
    <col min="14335" max="14335" width="10.42578125" style="65" bestFit="1" customWidth="1"/>
    <col min="14336" max="14336" width="9.42578125" style="65" bestFit="1" customWidth="1"/>
    <col min="14337" max="14582" width="9.140625" style="65"/>
    <col min="14583" max="14583" width="2.85546875" style="65" customWidth="1"/>
    <col min="14584" max="14584" width="3.7109375" style="65" customWidth="1"/>
    <col min="14585" max="14585" width="6.28515625" style="65" customWidth="1"/>
    <col min="14586" max="14586" width="37.28515625" style="65" customWidth="1"/>
    <col min="14587" max="14587" width="18.140625" style="65" customWidth="1"/>
    <col min="14588" max="14588" width="17.28515625" style="65" customWidth="1"/>
    <col min="14589" max="14589" width="17.5703125" style="65" customWidth="1"/>
    <col min="14590" max="14590" width="9.140625" style="65"/>
    <col min="14591" max="14591" width="10.42578125" style="65" bestFit="1" customWidth="1"/>
    <col min="14592" max="14592" width="9.42578125" style="65" bestFit="1" customWidth="1"/>
    <col min="14593" max="14838" width="9.140625" style="65"/>
    <col min="14839" max="14839" width="2.85546875" style="65" customWidth="1"/>
    <col min="14840" max="14840" width="3.7109375" style="65" customWidth="1"/>
    <col min="14841" max="14841" width="6.28515625" style="65" customWidth="1"/>
    <col min="14842" max="14842" width="37.28515625" style="65" customWidth="1"/>
    <col min="14843" max="14843" width="18.140625" style="65" customWidth="1"/>
    <col min="14844" max="14844" width="17.28515625" style="65" customWidth="1"/>
    <col min="14845" max="14845" width="17.5703125" style="65" customWidth="1"/>
    <col min="14846" max="14846" width="9.140625" style="65"/>
    <col min="14847" max="14847" width="10.42578125" style="65" bestFit="1" customWidth="1"/>
    <col min="14848" max="14848" width="9.42578125" style="65" bestFit="1" customWidth="1"/>
    <col min="14849" max="15094" width="9.140625" style="65"/>
    <col min="15095" max="15095" width="2.85546875" style="65" customWidth="1"/>
    <col min="15096" max="15096" width="3.7109375" style="65" customWidth="1"/>
    <col min="15097" max="15097" width="6.28515625" style="65" customWidth="1"/>
    <col min="15098" max="15098" width="37.28515625" style="65" customWidth="1"/>
    <col min="15099" max="15099" width="18.140625" style="65" customWidth="1"/>
    <col min="15100" max="15100" width="17.28515625" style="65" customWidth="1"/>
    <col min="15101" max="15101" width="17.5703125" style="65" customWidth="1"/>
    <col min="15102" max="15102" width="9.140625" style="65"/>
    <col min="15103" max="15103" width="10.42578125" style="65" bestFit="1" customWidth="1"/>
    <col min="15104" max="15104" width="9.42578125" style="65" bestFit="1" customWidth="1"/>
    <col min="15105" max="15350" width="9.140625" style="65"/>
    <col min="15351" max="15351" width="2.85546875" style="65" customWidth="1"/>
    <col min="15352" max="15352" width="3.7109375" style="65" customWidth="1"/>
    <col min="15353" max="15353" width="6.28515625" style="65" customWidth="1"/>
    <col min="15354" max="15354" width="37.28515625" style="65" customWidth="1"/>
    <col min="15355" max="15355" width="18.140625" style="65" customWidth="1"/>
    <col min="15356" max="15356" width="17.28515625" style="65" customWidth="1"/>
    <col min="15357" max="15357" width="17.5703125" style="65" customWidth="1"/>
    <col min="15358" max="15358" width="9.140625" style="65"/>
    <col min="15359" max="15359" width="10.42578125" style="65" bestFit="1" customWidth="1"/>
    <col min="15360" max="15360" width="9.42578125" style="65" bestFit="1" customWidth="1"/>
    <col min="15361" max="15606" width="9.140625" style="65"/>
    <col min="15607" max="15607" width="2.85546875" style="65" customWidth="1"/>
    <col min="15608" max="15608" width="3.7109375" style="65" customWidth="1"/>
    <col min="15609" max="15609" width="6.28515625" style="65" customWidth="1"/>
    <col min="15610" max="15610" width="37.28515625" style="65" customWidth="1"/>
    <col min="15611" max="15611" width="18.140625" style="65" customWidth="1"/>
    <col min="15612" max="15612" width="17.28515625" style="65" customWidth="1"/>
    <col min="15613" max="15613" width="17.5703125" style="65" customWidth="1"/>
    <col min="15614" max="15614" width="9.140625" style="65"/>
    <col min="15615" max="15615" width="10.42578125" style="65" bestFit="1" customWidth="1"/>
    <col min="15616" max="15616" width="9.42578125" style="65" bestFit="1" customWidth="1"/>
    <col min="15617" max="15862" width="9.140625" style="65"/>
    <col min="15863" max="15863" width="2.85546875" style="65" customWidth="1"/>
    <col min="15864" max="15864" width="3.7109375" style="65" customWidth="1"/>
    <col min="15865" max="15865" width="6.28515625" style="65" customWidth="1"/>
    <col min="15866" max="15866" width="37.28515625" style="65" customWidth="1"/>
    <col min="15867" max="15867" width="18.140625" style="65" customWidth="1"/>
    <col min="15868" max="15868" width="17.28515625" style="65" customWidth="1"/>
    <col min="15869" max="15869" width="17.5703125" style="65" customWidth="1"/>
    <col min="15870" max="15870" width="9.140625" style="65"/>
    <col min="15871" max="15871" width="10.42578125" style="65" bestFit="1" customWidth="1"/>
    <col min="15872" max="15872" width="9.42578125" style="65" bestFit="1" customWidth="1"/>
    <col min="15873" max="16118" width="9.140625" style="65"/>
    <col min="16119" max="16119" width="2.85546875" style="65" customWidth="1"/>
    <col min="16120" max="16120" width="3.7109375" style="65" customWidth="1"/>
    <col min="16121" max="16121" width="6.28515625" style="65" customWidth="1"/>
    <col min="16122" max="16122" width="37.28515625" style="65" customWidth="1"/>
    <col min="16123" max="16123" width="18.140625" style="65" customWidth="1"/>
    <col min="16124" max="16124" width="17.28515625" style="65" customWidth="1"/>
    <col min="16125" max="16125" width="17.5703125" style="65" customWidth="1"/>
    <col min="16126" max="16126" width="9.140625" style="65"/>
    <col min="16127" max="16127" width="10.42578125" style="65" bestFit="1" customWidth="1"/>
    <col min="16128" max="16128" width="9.42578125" style="65" bestFit="1" customWidth="1"/>
    <col min="16129" max="16384" width="9.140625" style="65"/>
  </cols>
  <sheetData>
    <row r="1" spans="1:16" ht="33" customHeight="1" x14ac:dyDescent="0.2">
      <c r="A1" s="376" t="s">
        <v>6</v>
      </c>
      <c r="B1" s="376"/>
      <c r="C1" s="376"/>
      <c r="D1" s="376"/>
      <c r="E1" s="376"/>
      <c r="F1" s="376"/>
      <c r="G1" s="376"/>
      <c r="H1" s="376"/>
    </row>
    <row r="2" spans="1:16" s="68" customFormat="1" ht="74.25" customHeight="1" x14ac:dyDescent="0.2">
      <c r="A2" s="66" t="s">
        <v>7</v>
      </c>
      <c r="B2" s="66" t="s">
        <v>8</v>
      </c>
      <c r="C2" s="212" t="s">
        <v>9</v>
      </c>
      <c r="D2" s="213" t="s">
        <v>76</v>
      </c>
      <c r="E2" s="208" t="s">
        <v>10</v>
      </c>
      <c r="F2" s="230" t="s">
        <v>495</v>
      </c>
      <c r="G2" s="304" t="s">
        <v>417</v>
      </c>
      <c r="H2" s="304" t="s">
        <v>496</v>
      </c>
      <c r="I2" s="67"/>
      <c r="J2" s="67"/>
      <c r="K2" s="67"/>
    </row>
    <row r="3" spans="1:16" s="113" customFormat="1" ht="13.5" customHeight="1" x14ac:dyDescent="0.15">
      <c r="A3" s="111">
        <v>1</v>
      </c>
      <c r="B3" s="111">
        <v>2</v>
      </c>
      <c r="C3" s="111">
        <v>3</v>
      </c>
      <c r="D3" s="111">
        <v>4</v>
      </c>
      <c r="E3" s="111">
        <v>5</v>
      </c>
      <c r="F3" s="111">
        <v>6</v>
      </c>
      <c r="G3" s="327">
        <v>7</v>
      </c>
      <c r="H3" s="327">
        <v>8</v>
      </c>
      <c r="I3" s="112"/>
      <c r="J3" s="112"/>
      <c r="K3" s="112"/>
    </row>
    <row r="4" spans="1:16" ht="20.100000000000001" customHeight="1" x14ac:dyDescent="0.2">
      <c r="A4" s="69">
        <v>3</v>
      </c>
      <c r="B4" s="70"/>
      <c r="C4" s="87"/>
      <c r="D4" s="87"/>
      <c r="E4" s="165" t="s">
        <v>11</v>
      </c>
      <c r="F4" s="214">
        <f>F5+F47+F207+F223+F217</f>
        <v>26569377</v>
      </c>
      <c r="G4" s="214">
        <f>G5+G47+G207+G223+G217</f>
        <v>0</v>
      </c>
      <c r="H4" s="214">
        <f>H5+H47+H207+H223+H217</f>
        <v>26569377</v>
      </c>
      <c r="I4" s="72"/>
      <c r="J4" s="72"/>
      <c r="K4" s="72"/>
      <c r="M4" s="77"/>
      <c r="N4" s="77"/>
      <c r="O4" s="77"/>
    </row>
    <row r="5" spans="1:16" ht="20.100000000000001" customHeight="1" x14ac:dyDescent="0.2">
      <c r="A5" s="70"/>
      <c r="B5" s="70">
        <v>31</v>
      </c>
      <c r="C5" s="89"/>
      <c r="D5" s="89"/>
      <c r="E5" s="209" t="s">
        <v>12</v>
      </c>
      <c r="F5" s="91">
        <f>F6+F21+F35</f>
        <v>13885079</v>
      </c>
      <c r="G5" s="91">
        <f>G6+G21+G35</f>
        <v>0</v>
      </c>
      <c r="H5" s="91">
        <f>H6+H21+H35</f>
        <v>13885079</v>
      </c>
      <c r="I5" s="73"/>
      <c r="J5" s="73"/>
      <c r="K5" s="73"/>
      <c r="M5" s="77"/>
      <c r="N5" s="77"/>
      <c r="O5" s="77"/>
    </row>
    <row r="6" spans="1:16" s="68" customFormat="1" ht="20.100000000000001" customHeight="1" x14ac:dyDescent="0.2">
      <c r="A6" s="70"/>
      <c r="B6" s="70"/>
      <c r="C6" s="89">
        <v>311</v>
      </c>
      <c r="D6" s="89"/>
      <c r="E6" s="209" t="s">
        <v>13</v>
      </c>
      <c r="F6" s="91">
        <f>F7+F14+F17</f>
        <v>11504060</v>
      </c>
      <c r="G6" s="91">
        <f>G7+G14+G17</f>
        <v>0</v>
      </c>
      <c r="H6" s="91">
        <f>H7+H14+H17</f>
        <v>11504060</v>
      </c>
      <c r="I6" s="156"/>
      <c r="J6" s="156"/>
      <c r="K6" s="156"/>
      <c r="L6" s="74"/>
      <c r="M6" s="77"/>
      <c r="N6" s="77"/>
      <c r="O6" s="77"/>
      <c r="P6" s="75"/>
    </row>
    <row r="7" spans="1:16" ht="20.100000000000001" customHeight="1" x14ac:dyDescent="0.2">
      <c r="A7" s="71"/>
      <c r="B7" s="71"/>
      <c r="C7" s="87"/>
      <c r="D7" s="87">
        <v>3111</v>
      </c>
      <c r="E7" s="97" t="s">
        <v>14</v>
      </c>
      <c r="F7" s="92">
        <f t="shared" ref="F7:H7" si="0">F8</f>
        <v>9995560</v>
      </c>
      <c r="G7" s="92">
        <f t="shared" si="0"/>
        <v>0</v>
      </c>
      <c r="H7" s="92">
        <f t="shared" si="0"/>
        <v>9995560</v>
      </c>
      <c r="I7" s="76"/>
      <c r="J7" s="76"/>
      <c r="K7" s="76"/>
      <c r="L7" s="76"/>
      <c r="M7" s="77"/>
      <c r="N7" s="77"/>
      <c r="O7" s="77"/>
    </row>
    <row r="8" spans="1:16" ht="20.100000000000001" hidden="1" customHeight="1" x14ac:dyDescent="0.2">
      <c r="A8" s="71"/>
      <c r="B8" s="71"/>
      <c r="C8" s="87"/>
      <c r="D8" s="87"/>
      <c r="E8" s="97" t="s">
        <v>81</v>
      </c>
      <c r="F8" s="92">
        <f>F9+F10+F11+F12+F13</f>
        <v>9995560</v>
      </c>
      <c r="G8" s="92">
        <f>G9+G10+G11+G12+G13</f>
        <v>0</v>
      </c>
      <c r="H8" s="92">
        <f>H9+H10+H11+H12+H13</f>
        <v>9995560</v>
      </c>
      <c r="I8" s="78"/>
      <c r="J8" s="78"/>
      <c r="K8" s="78"/>
      <c r="L8" s="78"/>
      <c r="M8" s="77"/>
      <c r="N8" s="77"/>
      <c r="O8" s="77"/>
    </row>
    <row r="9" spans="1:16" ht="20.100000000000001" hidden="1" customHeight="1" x14ac:dyDescent="0.2">
      <c r="A9" s="197"/>
      <c r="B9" s="197"/>
      <c r="C9" s="200"/>
      <c r="D9" s="200"/>
      <c r="E9" s="201" t="s">
        <v>82</v>
      </c>
      <c r="F9" s="202">
        <v>9198555</v>
      </c>
      <c r="G9" s="202">
        <f>H9-F9</f>
        <v>0</v>
      </c>
      <c r="H9" s="202">
        <v>9198555</v>
      </c>
      <c r="I9" s="79"/>
      <c r="J9" s="79"/>
      <c r="K9" s="79"/>
      <c r="L9" s="79"/>
      <c r="M9" s="77"/>
      <c r="N9" s="77"/>
      <c r="O9" s="77"/>
    </row>
    <row r="10" spans="1:16" ht="20.100000000000001" hidden="1" customHeight="1" x14ac:dyDescent="0.2">
      <c r="A10" s="197"/>
      <c r="B10" s="197"/>
      <c r="C10" s="200"/>
      <c r="D10" s="200"/>
      <c r="E10" s="201" t="s">
        <v>456</v>
      </c>
      <c r="F10" s="202">
        <v>192005</v>
      </c>
      <c r="G10" s="202">
        <f>H10-F10</f>
        <v>0</v>
      </c>
      <c r="H10" s="202">
        <v>192005</v>
      </c>
      <c r="I10" s="79"/>
      <c r="J10" s="79"/>
      <c r="K10" s="79"/>
      <c r="L10" s="79"/>
      <c r="M10" s="77"/>
      <c r="N10" s="77"/>
      <c r="O10" s="77"/>
    </row>
    <row r="11" spans="1:16" ht="20.100000000000001" hidden="1" customHeight="1" x14ac:dyDescent="0.2">
      <c r="A11" s="197"/>
      <c r="B11" s="197"/>
      <c r="C11" s="200"/>
      <c r="D11" s="200"/>
      <c r="E11" s="97"/>
      <c r="F11" s="202"/>
      <c r="G11" s="202"/>
      <c r="H11" s="202"/>
      <c r="I11" s="79"/>
      <c r="J11" s="79"/>
      <c r="K11" s="79"/>
      <c r="L11" s="79"/>
      <c r="M11" s="77"/>
      <c r="N11" s="77"/>
      <c r="O11" s="77"/>
    </row>
    <row r="12" spans="1:16" ht="20.100000000000001" hidden="1" customHeight="1" x14ac:dyDescent="0.2">
      <c r="A12" s="197"/>
      <c r="B12" s="197"/>
      <c r="C12" s="200"/>
      <c r="D12" s="200"/>
      <c r="E12" s="201" t="s">
        <v>470</v>
      </c>
      <c r="F12" s="202">
        <v>305000</v>
      </c>
      <c r="G12" s="202">
        <f t="shared" ref="G12:G13" si="1">H12-F12</f>
        <v>0</v>
      </c>
      <c r="H12" s="202">
        <v>305000</v>
      </c>
      <c r="I12" s="79"/>
      <c r="J12" s="79"/>
      <c r="K12" s="79"/>
      <c r="L12" s="79"/>
      <c r="M12" s="77"/>
      <c r="N12" s="77"/>
      <c r="O12" s="77"/>
    </row>
    <row r="13" spans="1:16" ht="20.100000000000001" hidden="1" customHeight="1" x14ac:dyDescent="0.2">
      <c r="A13" s="197"/>
      <c r="B13" s="197"/>
      <c r="C13" s="200"/>
      <c r="D13" s="200"/>
      <c r="E13" s="201" t="s">
        <v>490</v>
      </c>
      <c r="F13" s="202">
        <v>300000</v>
      </c>
      <c r="G13" s="202">
        <f t="shared" si="1"/>
        <v>0</v>
      </c>
      <c r="H13" s="202">
        <v>300000</v>
      </c>
      <c r="I13" s="79"/>
      <c r="J13" s="79"/>
      <c r="K13" s="79"/>
      <c r="L13" s="79"/>
      <c r="M13" s="77"/>
      <c r="N13" s="77"/>
      <c r="O13" s="77"/>
    </row>
    <row r="14" spans="1:16" ht="20.100000000000001" customHeight="1" x14ac:dyDescent="0.2">
      <c r="A14" s="71"/>
      <c r="B14" s="71"/>
      <c r="C14" s="87"/>
      <c r="D14" s="87">
        <v>3113</v>
      </c>
      <c r="E14" s="97" t="s">
        <v>15</v>
      </c>
      <c r="F14" s="92">
        <f t="shared" ref="F14:H15" si="2">F15</f>
        <v>133500</v>
      </c>
      <c r="G14" s="92">
        <f t="shared" si="2"/>
        <v>0</v>
      </c>
      <c r="H14" s="92">
        <f t="shared" si="2"/>
        <v>133500</v>
      </c>
      <c r="I14" s="76"/>
      <c r="J14" s="76"/>
      <c r="K14" s="76"/>
      <c r="L14" s="76"/>
      <c r="M14" s="77"/>
      <c r="N14" s="77"/>
      <c r="O14" s="77"/>
      <c r="P14" s="77"/>
    </row>
    <row r="15" spans="1:16" ht="20.100000000000001" hidden="1" customHeight="1" x14ac:dyDescent="0.2">
      <c r="A15" s="71"/>
      <c r="B15" s="71"/>
      <c r="C15" s="87"/>
      <c r="D15" s="87"/>
      <c r="E15" s="97" t="s">
        <v>15</v>
      </c>
      <c r="F15" s="92">
        <f t="shared" si="2"/>
        <v>133500</v>
      </c>
      <c r="G15" s="92">
        <f t="shared" si="2"/>
        <v>0</v>
      </c>
      <c r="H15" s="92">
        <f t="shared" si="2"/>
        <v>133500</v>
      </c>
      <c r="I15" s="78"/>
      <c r="J15" s="78"/>
      <c r="K15" s="78"/>
      <c r="L15" s="78"/>
      <c r="M15" s="77"/>
      <c r="N15" s="77"/>
      <c r="O15" s="77"/>
      <c r="P15" s="77"/>
    </row>
    <row r="16" spans="1:16" ht="20.100000000000001" hidden="1" customHeight="1" x14ac:dyDescent="0.2">
      <c r="A16" s="197"/>
      <c r="B16" s="197"/>
      <c r="C16" s="200"/>
      <c r="D16" s="200"/>
      <c r="E16" s="201" t="s">
        <v>15</v>
      </c>
      <c r="F16" s="202">
        <v>133500</v>
      </c>
      <c r="G16" s="202">
        <f>H16-F16</f>
        <v>0</v>
      </c>
      <c r="H16" s="202">
        <v>133500</v>
      </c>
      <c r="I16" s="79"/>
      <c r="J16" s="79"/>
      <c r="K16" s="79"/>
      <c r="L16" s="79"/>
      <c r="M16" s="77"/>
      <c r="N16" s="77"/>
      <c r="O16" s="77"/>
      <c r="P16" s="77"/>
    </row>
    <row r="17" spans="1:15" ht="20.100000000000001" customHeight="1" x14ac:dyDescent="0.2">
      <c r="A17" s="71"/>
      <c r="B17" s="71"/>
      <c r="C17" s="87"/>
      <c r="D17" s="87">
        <v>3114</v>
      </c>
      <c r="E17" s="97" t="s">
        <v>16</v>
      </c>
      <c r="F17" s="92">
        <f t="shared" ref="F17:G17" si="3">F18</f>
        <v>1375000</v>
      </c>
      <c r="G17" s="92">
        <f t="shared" si="3"/>
        <v>0</v>
      </c>
      <c r="H17" s="92">
        <f>H18</f>
        <v>1375000</v>
      </c>
      <c r="I17" s="76"/>
      <c r="J17" s="76"/>
      <c r="K17" s="76"/>
      <c r="L17" s="76"/>
      <c r="M17" s="77"/>
      <c r="N17" s="77"/>
      <c r="O17" s="77"/>
    </row>
    <row r="18" spans="1:15" ht="20.100000000000001" hidden="1" customHeight="1" x14ac:dyDescent="0.2">
      <c r="A18" s="71"/>
      <c r="B18" s="71"/>
      <c r="C18" s="87"/>
      <c r="D18" s="87"/>
      <c r="E18" s="97" t="s">
        <v>16</v>
      </c>
      <c r="F18" s="92">
        <f>F19+F20</f>
        <v>1375000</v>
      </c>
      <c r="G18" s="92">
        <f>G19+G20</f>
        <v>0</v>
      </c>
      <c r="H18" s="92">
        <f>H19+H20</f>
        <v>1375000</v>
      </c>
      <c r="I18" s="78"/>
      <c r="J18" s="78"/>
      <c r="K18" s="78"/>
      <c r="L18" s="78"/>
      <c r="M18" s="77"/>
      <c r="N18" s="77"/>
      <c r="O18" s="77"/>
    </row>
    <row r="19" spans="1:15" ht="20.100000000000001" hidden="1" customHeight="1" x14ac:dyDescent="0.2">
      <c r="A19" s="197"/>
      <c r="B19" s="197"/>
      <c r="C19" s="200"/>
      <c r="D19" s="200"/>
      <c r="E19" s="201" t="s">
        <v>16</v>
      </c>
      <c r="F19" s="202">
        <v>1195000</v>
      </c>
      <c r="G19" s="202">
        <f>H19-F19</f>
        <v>0</v>
      </c>
      <c r="H19" s="202">
        <v>1195000</v>
      </c>
      <c r="I19" s="79"/>
      <c r="J19" s="79"/>
      <c r="K19" s="79"/>
      <c r="L19" s="79"/>
      <c r="M19" s="77"/>
      <c r="N19" s="77"/>
      <c r="O19" s="77"/>
    </row>
    <row r="20" spans="1:15" ht="20.100000000000001" hidden="1" customHeight="1" x14ac:dyDescent="0.2">
      <c r="A20" s="197"/>
      <c r="B20" s="197"/>
      <c r="C20" s="200"/>
      <c r="D20" s="200"/>
      <c r="E20" s="201" t="s">
        <v>493</v>
      </c>
      <c r="F20" s="202">
        <v>180000</v>
      </c>
      <c r="G20" s="202">
        <f>H20-F20</f>
        <v>0</v>
      </c>
      <c r="H20" s="202">
        <v>180000</v>
      </c>
      <c r="I20" s="79"/>
      <c r="J20" s="79"/>
      <c r="K20" s="79"/>
      <c r="L20" s="79"/>
      <c r="M20" s="77"/>
      <c r="N20" s="77"/>
      <c r="O20" s="77"/>
    </row>
    <row r="21" spans="1:15" s="68" customFormat="1" ht="20.100000000000001" customHeight="1" x14ac:dyDescent="0.2">
      <c r="A21" s="80"/>
      <c r="B21" s="80"/>
      <c r="C21" s="90">
        <v>312</v>
      </c>
      <c r="D21" s="90"/>
      <c r="E21" s="81" t="s">
        <v>17</v>
      </c>
      <c r="F21" s="91">
        <f>F22</f>
        <v>390500</v>
      </c>
      <c r="G21" s="91">
        <f>G22</f>
        <v>0</v>
      </c>
      <c r="H21" s="91">
        <f>H22</f>
        <v>390500</v>
      </c>
      <c r="I21" s="156"/>
      <c r="J21" s="156"/>
      <c r="K21" s="156"/>
      <c r="L21" s="72"/>
      <c r="M21" s="77"/>
      <c r="N21" s="77"/>
      <c r="O21" s="77"/>
    </row>
    <row r="22" spans="1:15" ht="20.100000000000001" customHeight="1" x14ac:dyDescent="0.2">
      <c r="A22" s="82"/>
      <c r="B22" s="82"/>
      <c r="C22" s="215"/>
      <c r="D22" s="215">
        <v>3121</v>
      </c>
      <c r="E22" s="83" t="s">
        <v>17</v>
      </c>
      <c r="F22" s="92">
        <f>F23+F25+F27+F29+F31+F33</f>
        <v>390500</v>
      </c>
      <c r="G22" s="92">
        <f>G23+G25+G27+G29+G31+G33</f>
        <v>0</v>
      </c>
      <c r="H22" s="92">
        <f>H23+H25+H27+H29+H31+H33</f>
        <v>390500</v>
      </c>
      <c r="I22" s="84"/>
      <c r="J22" s="84"/>
      <c r="K22" s="84"/>
      <c r="L22" s="84"/>
      <c r="M22" s="77"/>
      <c r="N22" s="77"/>
      <c r="O22" s="77"/>
    </row>
    <row r="23" spans="1:15" ht="20.100000000000001" hidden="1" customHeight="1" x14ac:dyDescent="0.2">
      <c r="A23" s="82"/>
      <c r="B23" s="82"/>
      <c r="C23" s="215"/>
      <c r="D23" s="215"/>
      <c r="E23" s="83" t="s">
        <v>84</v>
      </c>
      <c r="F23" s="92">
        <f>F24</f>
        <v>54450</v>
      </c>
      <c r="G23" s="92">
        <f>G24</f>
        <v>0</v>
      </c>
      <c r="H23" s="92">
        <f>H24</f>
        <v>54450</v>
      </c>
      <c r="I23" s="85"/>
      <c r="J23" s="85"/>
      <c r="K23" s="85"/>
      <c r="L23" s="85"/>
      <c r="M23" s="77"/>
      <c r="N23" s="77"/>
      <c r="O23" s="77"/>
    </row>
    <row r="24" spans="1:15" ht="20.100000000000001" hidden="1" customHeight="1" x14ac:dyDescent="0.2">
      <c r="A24" s="198"/>
      <c r="B24" s="198"/>
      <c r="C24" s="216"/>
      <c r="D24" s="216"/>
      <c r="E24" s="199" t="s">
        <v>84</v>
      </c>
      <c r="F24" s="202">
        <v>54450</v>
      </c>
      <c r="G24" s="202">
        <f>H24-F24</f>
        <v>0</v>
      </c>
      <c r="H24" s="202">
        <v>54450</v>
      </c>
      <c r="I24" s="86"/>
      <c r="J24" s="86"/>
      <c r="K24" s="86"/>
      <c r="L24" s="86"/>
      <c r="M24" s="77"/>
      <c r="N24" s="77"/>
      <c r="O24" s="77"/>
    </row>
    <row r="25" spans="1:15" ht="20.100000000000001" hidden="1" customHeight="1" x14ac:dyDescent="0.2">
      <c r="A25" s="82"/>
      <c r="B25" s="82"/>
      <c r="C25" s="215"/>
      <c r="D25" s="215"/>
      <c r="E25" s="83" t="s">
        <v>87</v>
      </c>
      <c r="F25" s="92">
        <f>F26</f>
        <v>40000</v>
      </c>
      <c r="G25" s="92">
        <f>G26</f>
        <v>0</v>
      </c>
      <c r="H25" s="92">
        <f>H26</f>
        <v>40000</v>
      </c>
      <c r="I25" s="85"/>
      <c r="J25" s="85"/>
      <c r="K25" s="85"/>
      <c r="L25" s="85"/>
      <c r="M25" s="77"/>
      <c r="N25" s="77"/>
      <c r="O25" s="77"/>
    </row>
    <row r="26" spans="1:15" ht="20.100000000000001" hidden="1" customHeight="1" x14ac:dyDescent="0.2">
      <c r="A26" s="198"/>
      <c r="B26" s="198"/>
      <c r="C26" s="216"/>
      <c r="D26" s="216"/>
      <c r="E26" s="199" t="s">
        <v>87</v>
      </c>
      <c r="F26" s="202">
        <v>40000</v>
      </c>
      <c r="G26" s="202">
        <f>H26-F26</f>
        <v>0</v>
      </c>
      <c r="H26" s="202">
        <v>40000</v>
      </c>
      <c r="I26" s="86"/>
      <c r="J26" s="86"/>
      <c r="K26" s="86"/>
      <c r="L26" s="86"/>
      <c r="M26" s="77"/>
      <c r="N26" s="77"/>
      <c r="O26" s="77"/>
    </row>
    <row r="27" spans="1:15" ht="20.100000000000001" hidden="1" customHeight="1" x14ac:dyDescent="0.2">
      <c r="A27" s="82"/>
      <c r="B27" s="82"/>
      <c r="C27" s="215"/>
      <c r="D27" s="215"/>
      <c r="E27" s="83" t="s">
        <v>90</v>
      </c>
      <c r="F27" s="92">
        <f>F28</f>
        <v>36000</v>
      </c>
      <c r="G27" s="92">
        <f>G28</f>
        <v>0</v>
      </c>
      <c r="H27" s="92">
        <f>H28</f>
        <v>36000</v>
      </c>
      <c r="I27" s="85"/>
      <c r="J27" s="85"/>
      <c r="K27" s="85"/>
      <c r="L27" s="85"/>
      <c r="M27" s="77"/>
      <c r="N27" s="77"/>
      <c r="O27" s="77"/>
    </row>
    <row r="28" spans="1:15" ht="20.100000000000001" hidden="1" customHeight="1" x14ac:dyDescent="0.2">
      <c r="A28" s="198"/>
      <c r="B28" s="198"/>
      <c r="C28" s="216"/>
      <c r="D28" s="216"/>
      <c r="E28" s="199" t="s">
        <v>90</v>
      </c>
      <c r="F28" s="202">
        <v>36000</v>
      </c>
      <c r="G28" s="202">
        <f>H28-F28</f>
        <v>0</v>
      </c>
      <c r="H28" s="202">
        <v>36000</v>
      </c>
      <c r="I28" s="86"/>
      <c r="J28" s="86"/>
      <c r="K28" s="86"/>
      <c r="L28" s="86"/>
      <c r="M28" s="77"/>
      <c r="N28" s="77"/>
      <c r="O28" s="77"/>
    </row>
    <row r="29" spans="1:15" ht="20.100000000000001" hidden="1" customHeight="1" x14ac:dyDescent="0.2">
      <c r="A29" s="82"/>
      <c r="B29" s="82"/>
      <c r="C29" s="215"/>
      <c r="D29" s="215"/>
      <c r="E29" s="83" t="s">
        <v>93</v>
      </c>
      <c r="F29" s="92">
        <f>F30</f>
        <v>30000</v>
      </c>
      <c r="G29" s="92">
        <f>G30</f>
        <v>0</v>
      </c>
      <c r="H29" s="92">
        <f>H30</f>
        <v>30000</v>
      </c>
      <c r="I29" s="85"/>
      <c r="J29" s="85"/>
      <c r="K29" s="85"/>
      <c r="L29" s="85"/>
      <c r="M29" s="77"/>
      <c r="N29" s="77"/>
      <c r="O29" s="77"/>
    </row>
    <row r="30" spans="1:15" ht="29.25" hidden="1" customHeight="1" x14ac:dyDescent="0.2">
      <c r="A30" s="198"/>
      <c r="B30" s="198"/>
      <c r="C30" s="216"/>
      <c r="D30" s="216"/>
      <c r="E30" s="199" t="s">
        <v>93</v>
      </c>
      <c r="F30" s="202">
        <v>30000</v>
      </c>
      <c r="G30" s="202">
        <f>H30-F30</f>
        <v>0</v>
      </c>
      <c r="H30" s="202">
        <v>30000</v>
      </c>
      <c r="I30" s="86"/>
      <c r="J30" s="86"/>
      <c r="K30" s="86"/>
      <c r="L30" s="86"/>
      <c r="M30" s="77"/>
      <c r="N30" s="77"/>
      <c r="O30" s="77"/>
    </row>
    <row r="31" spans="1:15" ht="20.100000000000001" hidden="1" customHeight="1" x14ac:dyDescent="0.2">
      <c r="A31" s="82"/>
      <c r="B31" s="82"/>
      <c r="C31" s="215"/>
      <c r="D31" s="215"/>
      <c r="E31" s="83" t="s">
        <v>298</v>
      </c>
      <c r="F31" s="92">
        <f>F32</f>
        <v>107000</v>
      </c>
      <c r="G31" s="92">
        <f>G32</f>
        <v>0</v>
      </c>
      <c r="H31" s="92">
        <f>H32</f>
        <v>107000</v>
      </c>
      <c r="I31" s="85"/>
      <c r="J31" s="85"/>
      <c r="K31" s="85"/>
      <c r="L31" s="85"/>
      <c r="M31" s="77"/>
      <c r="N31" s="77"/>
      <c r="O31" s="77"/>
    </row>
    <row r="32" spans="1:15" ht="20.100000000000001" hidden="1" customHeight="1" x14ac:dyDescent="0.2">
      <c r="A32" s="198"/>
      <c r="B32" s="198"/>
      <c r="C32" s="216"/>
      <c r="D32" s="216"/>
      <c r="E32" s="199" t="s">
        <v>298</v>
      </c>
      <c r="F32" s="202">
        <v>107000</v>
      </c>
      <c r="G32" s="202">
        <f>H32-F32</f>
        <v>0</v>
      </c>
      <c r="H32" s="202">
        <v>107000</v>
      </c>
      <c r="I32" s="86"/>
      <c r="J32" s="86"/>
      <c r="K32" s="86"/>
      <c r="L32" s="86"/>
      <c r="M32" s="77"/>
      <c r="N32" s="77"/>
      <c r="O32" s="77"/>
    </row>
    <row r="33" spans="1:15" ht="20.100000000000001" hidden="1" customHeight="1" x14ac:dyDescent="0.2">
      <c r="A33" s="82"/>
      <c r="B33" s="82"/>
      <c r="C33" s="215"/>
      <c r="D33" s="215"/>
      <c r="E33" s="83" t="s">
        <v>96</v>
      </c>
      <c r="F33" s="92">
        <f>F34</f>
        <v>123050</v>
      </c>
      <c r="G33" s="92">
        <f>G34</f>
        <v>0</v>
      </c>
      <c r="H33" s="92">
        <f>H34</f>
        <v>123050</v>
      </c>
      <c r="I33" s="85"/>
      <c r="J33" s="85"/>
      <c r="K33" s="85"/>
      <c r="L33" s="85"/>
      <c r="M33" s="77"/>
      <c r="N33" s="77"/>
      <c r="O33" s="77"/>
    </row>
    <row r="34" spans="1:15" ht="25.5" hidden="1" x14ac:dyDescent="0.2">
      <c r="A34" s="198"/>
      <c r="B34" s="198"/>
      <c r="C34" s="216"/>
      <c r="D34" s="216"/>
      <c r="E34" s="199" t="s">
        <v>98</v>
      </c>
      <c r="F34" s="202">
        <v>123050</v>
      </c>
      <c r="G34" s="202">
        <f>H34-F34</f>
        <v>0</v>
      </c>
      <c r="H34" s="202">
        <v>123050</v>
      </c>
      <c r="I34" s="86"/>
      <c r="J34" s="86"/>
      <c r="K34" s="86"/>
      <c r="L34" s="86"/>
      <c r="M34" s="77"/>
      <c r="N34" s="77"/>
      <c r="O34" s="77"/>
    </row>
    <row r="35" spans="1:15" s="68" customFormat="1" ht="20.100000000000001" customHeight="1" x14ac:dyDescent="0.2">
      <c r="A35" s="155"/>
      <c r="B35" s="70"/>
      <c r="C35" s="89">
        <v>313</v>
      </c>
      <c r="D35" s="89"/>
      <c r="E35" s="209" t="s">
        <v>18</v>
      </c>
      <c r="F35" s="91">
        <f>F36+F43</f>
        <v>1990519</v>
      </c>
      <c r="G35" s="91">
        <f>G36+G43</f>
        <v>0</v>
      </c>
      <c r="H35" s="91">
        <f>H36+H43</f>
        <v>1990519</v>
      </c>
      <c r="I35" s="156"/>
      <c r="J35" s="156"/>
      <c r="K35" s="156"/>
      <c r="L35" s="72"/>
      <c r="M35" s="77"/>
      <c r="N35" s="77"/>
      <c r="O35" s="77"/>
    </row>
    <row r="36" spans="1:15" ht="20.100000000000001" customHeight="1" x14ac:dyDescent="0.2">
      <c r="A36" s="71"/>
      <c r="B36" s="71"/>
      <c r="C36" s="87"/>
      <c r="D36" s="87">
        <v>3132</v>
      </c>
      <c r="E36" s="97" t="s">
        <v>19</v>
      </c>
      <c r="F36" s="92">
        <f>F37+F40</f>
        <v>1990519</v>
      </c>
      <c r="G36" s="92">
        <f>G37+G40</f>
        <v>0</v>
      </c>
      <c r="H36" s="92">
        <f>H37+H40</f>
        <v>1990519</v>
      </c>
      <c r="I36" s="84"/>
      <c r="J36" s="84"/>
      <c r="K36" s="84"/>
      <c r="L36" s="84"/>
      <c r="M36" s="77"/>
      <c r="N36" s="77"/>
      <c r="O36" s="77"/>
    </row>
    <row r="37" spans="1:15" ht="20.100000000000001" hidden="1" customHeight="1" x14ac:dyDescent="0.2">
      <c r="A37" s="71"/>
      <c r="B37" s="71"/>
      <c r="C37" s="87"/>
      <c r="D37" s="87"/>
      <c r="E37" s="97" t="s">
        <v>19</v>
      </c>
      <c r="F37" s="92">
        <f>F38+F39</f>
        <v>1990519</v>
      </c>
      <c r="G37" s="92">
        <f t="shared" ref="G37:H37" si="4">G38+G39</f>
        <v>0</v>
      </c>
      <c r="H37" s="92">
        <f t="shared" si="4"/>
        <v>1990519</v>
      </c>
      <c r="I37" s="85"/>
      <c r="J37" s="85"/>
      <c r="K37" s="85"/>
      <c r="L37" s="85"/>
      <c r="M37" s="77"/>
      <c r="N37" s="77"/>
      <c r="O37" s="77"/>
    </row>
    <row r="38" spans="1:15" ht="20.100000000000001" hidden="1" customHeight="1" x14ac:dyDescent="0.2">
      <c r="A38" s="197"/>
      <c r="B38" s="197"/>
      <c r="C38" s="200"/>
      <c r="D38" s="200"/>
      <c r="E38" s="201" t="s">
        <v>458</v>
      </c>
      <c r="F38" s="202">
        <v>1958750</v>
      </c>
      <c r="G38" s="202">
        <f>H38-F38</f>
        <v>0</v>
      </c>
      <c r="H38" s="202">
        <v>1958750</v>
      </c>
      <c r="I38" s="86"/>
      <c r="J38" s="86"/>
      <c r="K38" s="86"/>
      <c r="L38" s="86"/>
      <c r="M38" s="77"/>
      <c r="N38" s="77"/>
      <c r="O38" s="77"/>
    </row>
    <row r="39" spans="1:15" ht="25.5" hidden="1" x14ac:dyDescent="0.2">
      <c r="A39" s="197"/>
      <c r="B39" s="197"/>
      <c r="C39" s="200"/>
      <c r="D39" s="200"/>
      <c r="E39" s="199" t="s">
        <v>457</v>
      </c>
      <c r="F39" s="202">
        <v>31769</v>
      </c>
      <c r="G39" s="202">
        <f>H39-F39</f>
        <v>0</v>
      </c>
      <c r="H39" s="202">
        <v>31769</v>
      </c>
      <c r="I39" s="86"/>
      <c r="J39" s="86"/>
      <c r="K39" s="86"/>
      <c r="L39" s="86"/>
      <c r="M39" s="77"/>
      <c r="N39" s="77"/>
      <c r="O39" s="77"/>
    </row>
    <row r="40" spans="1:15" ht="25.5" hidden="1" x14ac:dyDescent="0.2">
      <c r="A40" s="71"/>
      <c r="B40" s="71"/>
      <c r="C40" s="87"/>
      <c r="D40" s="87"/>
      <c r="E40" s="83" t="s">
        <v>100</v>
      </c>
      <c r="F40" s="92">
        <f>F41+F42</f>
        <v>0</v>
      </c>
      <c r="G40" s="92">
        <f t="shared" ref="G40:H40" si="5">G41+G42</f>
        <v>0</v>
      </c>
      <c r="H40" s="92">
        <f t="shared" si="5"/>
        <v>0</v>
      </c>
      <c r="I40" s="85"/>
      <c r="J40" s="85"/>
      <c r="K40" s="85"/>
      <c r="L40" s="85"/>
      <c r="M40" s="77"/>
      <c r="N40" s="77"/>
      <c r="O40" s="77"/>
    </row>
    <row r="41" spans="1:15" ht="25.5" hidden="1" x14ac:dyDescent="0.2">
      <c r="A41" s="197"/>
      <c r="B41" s="197"/>
      <c r="C41" s="200"/>
      <c r="D41" s="200"/>
      <c r="E41" s="83" t="s">
        <v>100</v>
      </c>
      <c r="F41" s="202">
        <v>0</v>
      </c>
      <c r="G41" s="202">
        <f>H41-F41</f>
        <v>0</v>
      </c>
      <c r="H41" s="202">
        <v>0</v>
      </c>
      <c r="I41" s="86"/>
      <c r="J41" s="86"/>
      <c r="K41" s="86"/>
      <c r="L41" s="86"/>
      <c r="M41" s="77"/>
      <c r="N41" s="77"/>
      <c r="O41" s="77"/>
    </row>
    <row r="42" spans="1:15" ht="39.950000000000003" hidden="1" customHeight="1" x14ac:dyDescent="0.2">
      <c r="A42" s="197"/>
      <c r="B42" s="197"/>
      <c r="C42" s="200"/>
      <c r="D42" s="200"/>
      <c r="E42" s="83" t="s">
        <v>447</v>
      </c>
      <c r="F42" s="202">
        <v>0</v>
      </c>
      <c r="G42" s="202">
        <f>H42-F42</f>
        <v>0</v>
      </c>
      <c r="H42" s="202">
        <v>0</v>
      </c>
      <c r="I42" s="86"/>
      <c r="J42" s="86"/>
      <c r="K42" s="86"/>
      <c r="L42" s="86"/>
      <c r="M42" s="77"/>
      <c r="N42" s="77"/>
      <c r="O42" s="77"/>
    </row>
    <row r="43" spans="1:15" ht="27.75" hidden="1" customHeight="1" x14ac:dyDescent="0.2">
      <c r="A43" s="87"/>
      <c r="B43" s="87"/>
      <c r="C43" s="87"/>
      <c r="D43" s="87">
        <v>3133</v>
      </c>
      <c r="E43" s="88" t="s">
        <v>20</v>
      </c>
      <c r="F43" s="92">
        <f t="shared" ref="F43:H43" si="6">F44</f>
        <v>0</v>
      </c>
      <c r="G43" s="92">
        <f t="shared" si="6"/>
        <v>0</v>
      </c>
      <c r="H43" s="92">
        <f t="shared" si="6"/>
        <v>0</v>
      </c>
      <c r="I43" s="84"/>
      <c r="J43" s="84"/>
      <c r="K43" s="84"/>
      <c r="L43" s="84"/>
      <c r="M43" s="77"/>
      <c r="N43" s="77"/>
      <c r="O43" s="77"/>
    </row>
    <row r="44" spans="1:15" ht="27.75" hidden="1" customHeight="1" x14ac:dyDescent="0.2">
      <c r="A44" s="87"/>
      <c r="B44" s="87"/>
      <c r="C44" s="87"/>
      <c r="D44" s="87"/>
      <c r="E44" s="88" t="s">
        <v>20</v>
      </c>
      <c r="F44" s="92">
        <f>F45+F46</f>
        <v>0</v>
      </c>
      <c r="G44" s="92">
        <f t="shared" ref="G44:H44" si="7">G45+G46</f>
        <v>0</v>
      </c>
      <c r="H44" s="92">
        <f t="shared" si="7"/>
        <v>0</v>
      </c>
      <c r="I44" s="85"/>
      <c r="J44" s="85"/>
      <c r="K44" s="85"/>
      <c r="L44" s="85"/>
      <c r="M44" s="77"/>
      <c r="N44" s="77"/>
      <c r="O44" s="77"/>
    </row>
    <row r="45" spans="1:15" ht="27.75" hidden="1" customHeight="1" x14ac:dyDescent="0.2">
      <c r="A45" s="200"/>
      <c r="B45" s="200"/>
      <c r="C45" s="200"/>
      <c r="D45" s="200"/>
      <c r="E45" s="88" t="s">
        <v>20</v>
      </c>
      <c r="F45" s="202">
        <v>0</v>
      </c>
      <c r="G45" s="202">
        <f>H45-F45</f>
        <v>0</v>
      </c>
      <c r="H45" s="202">
        <v>0</v>
      </c>
      <c r="I45" s="86"/>
      <c r="J45" s="86"/>
      <c r="K45" s="86"/>
      <c r="L45" s="86"/>
      <c r="M45" s="77"/>
      <c r="N45" s="77"/>
      <c r="O45" s="77"/>
    </row>
    <row r="46" spans="1:15" ht="27.75" hidden="1" customHeight="1" x14ac:dyDescent="0.2">
      <c r="A46" s="200"/>
      <c r="B46" s="200"/>
      <c r="C46" s="200"/>
      <c r="D46" s="200"/>
      <c r="E46" s="88" t="s">
        <v>448</v>
      </c>
      <c r="F46" s="202">
        <v>0</v>
      </c>
      <c r="G46" s="202">
        <f>H46-F46</f>
        <v>0</v>
      </c>
      <c r="H46" s="202">
        <v>0</v>
      </c>
      <c r="I46" s="86"/>
      <c r="J46" s="86"/>
      <c r="K46" s="86"/>
      <c r="L46" s="86"/>
      <c r="M46" s="77"/>
      <c r="N46" s="77"/>
      <c r="O46" s="77"/>
    </row>
    <row r="47" spans="1:15" ht="20.100000000000001" customHeight="1" x14ac:dyDescent="0.2">
      <c r="A47" s="89"/>
      <c r="B47" s="89">
        <v>32</v>
      </c>
      <c r="C47" s="87"/>
      <c r="D47" s="87"/>
      <c r="E47" s="90" t="s">
        <v>21</v>
      </c>
      <c r="F47" s="91">
        <f>F48+F71+F108+F172+F176</f>
        <v>12483798</v>
      </c>
      <c r="G47" s="91">
        <f>G48+G71+G108+G172+G176</f>
        <v>0</v>
      </c>
      <c r="H47" s="91">
        <f>H48+H71+H108+H172+H176</f>
        <v>12483798</v>
      </c>
      <c r="I47" s="73"/>
      <c r="J47" s="73"/>
      <c r="K47" s="73"/>
      <c r="L47" s="77"/>
      <c r="M47" s="77"/>
      <c r="N47" s="77"/>
      <c r="O47" s="77"/>
    </row>
    <row r="48" spans="1:15" s="68" customFormat="1" ht="20.100000000000001" customHeight="1" x14ac:dyDescent="0.2">
      <c r="A48" s="157"/>
      <c r="B48" s="89"/>
      <c r="C48" s="89">
        <v>321</v>
      </c>
      <c r="D48" s="89"/>
      <c r="E48" s="81" t="s">
        <v>22</v>
      </c>
      <c r="F48" s="91">
        <f>F49+F58+F65</f>
        <v>506600</v>
      </c>
      <c r="G48" s="91">
        <f>G49+G58+G65</f>
        <v>-1640</v>
      </c>
      <c r="H48" s="91">
        <f>H49+H58+H65</f>
        <v>504960</v>
      </c>
      <c r="I48" s="156"/>
      <c r="J48" s="156"/>
      <c r="K48" s="156"/>
      <c r="L48" s="72"/>
      <c r="M48" s="77"/>
      <c r="N48" s="77"/>
      <c r="O48" s="77"/>
    </row>
    <row r="49" spans="1:15" ht="20.100000000000001" customHeight="1" x14ac:dyDescent="0.2">
      <c r="A49" s="87"/>
      <c r="B49" s="87"/>
      <c r="C49" s="87"/>
      <c r="D49" s="87">
        <v>3211</v>
      </c>
      <c r="E49" s="83" t="s">
        <v>23</v>
      </c>
      <c r="F49" s="92">
        <f>F50+F52+F54+F56</f>
        <v>58300</v>
      </c>
      <c r="G49" s="92">
        <f>G50+G52+G54+G56</f>
        <v>-780</v>
      </c>
      <c r="H49" s="92">
        <f>H50+H52+H54+H56</f>
        <v>57520</v>
      </c>
      <c r="I49" s="84"/>
      <c r="J49" s="84"/>
      <c r="K49" s="84"/>
      <c r="L49" s="84"/>
      <c r="M49" s="77"/>
      <c r="N49" s="77"/>
      <c r="O49" s="77"/>
    </row>
    <row r="50" spans="1:15" ht="20.100000000000001" hidden="1" customHeight="1" x14ac:dyDescent="0.2">
      <c r="A50" s="87"/>
      <c r="B50" s="87"/>
      <c r="C50" s="87"/>
      <c r="D50" s="87"/>
      <c r="E50" s="83" t="s">
        <v>101</v>
      </c>
      <c r="F50" s="92">
        <f>F51</f>
        <v>26400</v>
      </c>
      <c r="G50" s="92">
        <f>G51</f>
        <v>10</v>
      </c>
      <c r="H50" s="92">
        <f>H51</f>
        <v>26410</v>
      </c>
      <c r="I50" s="85"/>
      <c r="J50" s="85"/>
      <c r="K50" s="85"/>
      <c r="L50" s="85"/>
      <c r="M50" s="77"/>
      <c r="N50" s="77"/>
      <c r="O50" s="77"/>
    </row>
    <row r="51" spans="1:15" ht="20.100000000000001" hidden="1" customHeight="1" x14ac:dyDescent="0.2">
      <c r="A51" s="200"/>
      <c r="B51" s="200"/>
      <c r="C51" s="200"/>
      <c r="D51" s="200"/>
      <c r="E51" s="199" t="s">
        <v>101</v>
      </c>
      <c r="F51" s="202">
        <v>26400</v>
      </c>
      <c r="G51" s="202">
        <f>H51-F51</f>
        <v>10</v>
      </c>
      <c r="H51" s="202">
        <v>26410</v>
      </c>
      <c r="I51" s="86"/>
      <c r="J51" s="86"/>
      <c r="K51" s="86"/>
      <c r="L51" s="86"/>
      <c r="M51" s="77"/>
      <c r="N51" s="77"/>
      <c r="O51" s="77"/>
    </row>
    <row r="52" spans="1:15" ht="20.100000000000001" hidden="1" customHeight="1" x14ac:dyDescent="0.2">
      <c r="A52" s="87"/>
      <c r="B52" s="87"/>
      <c r="C52" s="87"/>
      <c r="D52" s="87"/>
      <c r="E52" s="83" t="s">
        <v>102</v>
      </c>
      <c r="F52" s="92">
        <f>F53</f>
        <v>25600</v>
      </c>
      <c r="G52" s="92">
        <f>G53</f>
        <v>-790</v>
      </c>
      <c r="H52" s="92">
        <f>H53</f>
        <v>24810</v>
      </c>
      <c r="I52" s="85"/>
      <c r="J52" s="85"/>
      <c r="K52" s="85"/>
      <c r="L52" s="85"/>
      <c r="M52" s="77"/>
      <c r="N52" s="77"/>
      <c r="O52" s="77"/>
    </row>
    <row r="53" spans="1:15" ht="20.100000000000001" hidden="1" customHeight="1" x14ac:dyDescent="0.2">
      <c r="A53" s="200"/>
      <c r="B53" s="200"/>
      <c r="C53" s="200"/>
      <c r="D53" s="200"/>
      <c r="E53" s="199" t="s">
        <v>102</v>
      </c>
      <c r="F53" s="202">
        <v>25600</v>
      </c>
      <c r="G53" s="202">
        <f>H53-F53</f>
        <v>-790</v>
      </c>
      <c r="H53" s="202">
        <v>24810</v>
      </c>
      <c r="I53" s="86"/>
      <c r="J53" s="86"/>
      <c r="K53" s="86"/>
      <c r="L53" s="86"/>
      <c r="M53" s="77"/>
      <c r="N53" s="77"/>
      <c r="O53" s="77"/>
    </row>
    <row r="54" spans="1:15" ht="20.100000000000001" hidden="1" customHeight="1" x14ac:dyDescent="0.2">
      <c r="A54" s="87"/>
      <c r="B54" s="87"/>
      <c r="C54" s="87"/>
      <c r="D54" s="87"/>
      <c r="E54" s="83" t="s">
        <v>103</v>
      </c>
      <c r="F54" s="92">
        <f>F55</f>
        <v>4000</v>
      </c>
      <c r="G54" s="92">
        <f>G55</f>
        <v>0</v>
      </c>
      <c r="H54" s="92">
        <f>H55</f>
        <v>4000</v>
      </c>
      <c r="I54" s="85"/>
      <c r="J54" s="85"/>
      <c r="K54" s="85"/>
      <c r="L54" s="85"/>
      <c r="M54" s="77"/>
      <c r="N54" s="77"/>
      <c r="O54" s="77"/>
    </row>
    <row r="55" spans="1:15" ht="20.100000000000001" hidden="1" customHeight="1" x14ac:dyDescent="0.2">
      <c r="A55" s="200"/>
      <c r="B55" s="200"/>
      <c r="C55" s="200"/>
      <c r="D55" s="200"/>
      <c r="E55" s="199" t="s">
        <v>103</v>
      </c>
      <c r="F55" s="202">
        <v>4000</v>
      </c>
      <c r="G55" s="202">
        <f>H55-F55</f>
        <v>0</v>
      </c>
      <c r="H55" s="202">
        <v>4000</v>
      </c>
      <c r="I55" s="86"/>
      <c r="J55" s="86"/>
      <c r="K55" s="86"/>
      <c r="L55" s="86"/>
      <c r="M55" s="77"/>
      <c r="N55" s="77"/>
      <c r="O55" s="77"/>
    </row>
    <row r="56" spans="1:15" ht="20.100000000000001" hidden="1" customHeight="1" x14ac:dyDescent="0.2">
      <c r="A56" s="87"/>
      <c r="B56" s="87"/>
      <c r="C56" s="87"/>
      <c r="D56" s="87"/>
      <c r="E56" s="83" t="s">
        <v>104</v>
      </c>
      <c r="F56" s="92">
        <f>F57</f>
        <v>2300</v>
      </c>
      <c r="G56" s="92">
        <f>G57</f>
        <v>0</v>
      </c>
      <c r="H56" s="92">
        <f>H57</f>
        <v>2300</v>
      </c>
      <c r="I56" s="85"/>
      <c r="J56" s="85"/>
      <c r="K56" s="85"/>
      <c r="L56" s="85"/>
      <c r="M56" s="77"/>
      <c r="N56" s="77"/>
      <c r="O56" s="77"/>
    </row>
    <row r="57" spans="1:15" ht="20.100000000000001" hidden="1" customHeight="1" x14ac:dyDescent="0.2">
      <c r="A57" s="200"/>
      <c r="B57" s="200"/>
      <c r="C57" s="200"/>
      <c r="D57" s="200"/>
      <c r="E57" s="199" t="s">
        <v>104</v>
      </c>
      <c r="F57" s="202">
        <v>2300</v>
      </c>
      <c r="G57" s="202">
        <f>H57-F57</f>
        <v>0</v>
      </c>
      <c r="H57" s="202">
        <v>2300</v>
      </c>
      <c r="I57" s="86"/>
      <c r="J57" s="86"/>
      <c r="K57" s="86"/>
      <c r="L57" s="86"/>
      <c r="M57" s="77"/>
      <c r="N57" s="77"/>
      <c r="O57" s="77"/>
    </row>
    <row r="58" spans="1:15" ht="27.75" customHeight="1" x14ac:dyDescent="0.2">
      <c r="A58" s="87"/>
      <c r="B58" s="87"/>
      <c r="C58" s="87"/>
      <c r="D58" s="87">
        <v>3212</v>
      </c>
      <c r="E58" s="83" t="s">
        <v>24</v>
      </c>
      <c r="F58" s="92">
        <f>F59+F63</f>
        <v>360000</v>
      </c>
      <c r="G58" s="92">
        <f>G59+G63</f>
        <v>200</v>
      </c>
      <c r="H58" s="92">
        <f>H59+H63</f>
        <v>360200</v>
      </c>
      <c r="I58" s="84"/>
      <c r="J58" s="84"/>
      <c r="K58" s="84"/>
      <c r="L58" s="84"/>
      <c r="M58" s="77"/>
      <c r="N58" s="77"/>
      <c r="O58" s="77"/>
    </row>
    <row r="59" spans="1:15" ht="27.75" hidden="1" customHeight="1" x14ac:dyDescent="0.2">
      <c r="A59" s="87"/>
      <c r="B59" s="87"/>
      <c r="C59" s="87"/>
      <c r="D59" s="87"/>
      <c r="E59" s="83" t="s">
        <v>105</v>
      </c>
      <c r="F59" s="92">
        <f>F60+F61+F62</f>
        <v>307000</v>
      </c>
      <c r="G59" s="92">
        <f t="shared" ref="G59:H59" si="8">G60+G61+G62</f>
        <v>200</v>
      </c>
      <c r="H59" s="92">
        <f t="shared" si="8"/>
        <v>307200</v>
      </c>
      <c r="I59" s="85"/>
      <c r="J59" s="85"/>
      <c r="K59" s="85"/>
      <c r="L59" s="85"/>
      <c r="M59" s="77"/>
      <c r="N59" s="77"/>
      <c r="O59" s="77"/>
    </row>
    <row r="60" spans="1:15" ht="27.75" hidden="1" customHeight="1" x14ac:dyDescent="0.2">
      <c r="A60" s="200"/>
      <c r="B60" s="200"/>
      <c r="C60" s="200"/>
      <c r="D60" s="200"/>
      <c r="E60" s="199" t="s">
        <v>105</v>
      </c>
      <c r="F60" s="202">
        <v>307000</v>
      </c>
      <c r="G60" s="202">
        <f>H60-F60</f>
        <v>200</v>
      </c>
      <c r="H60" s="202">
        <v>307200</v>
      </c>
      <c r="I60" s="86"/>
      <c r="J60" s="86"/>
      <c r="K60" s="86"/>
      <c r="L60" s="86"/>
      <c r="M60" s="77"/>
      <c r="N60" s="77"/>
      <c r="O60" s="77"/>
    </row>
    <row r="61" spans="1:15" ht="27.75" hidden="1" customHeight="1" x14ac:dyDescent="0.2">
      <c r="A61" s="200"/>
      <c r="B61" s="200"/>
      <c r="C61" s="200"/>
      <c r="D61" s="200"/>
      <c r="E61" s="199" t="s">
        <v>105</v>
      </c>
      <c r="F61" s="202">
        <v>0</v>
      </c>
      <c r="G61" s="202">
        <f>H61-F61</f>
        <v>0</v>
      </c>
      <c r="H61" s="202">
        <v>0</v>
      </c>
      <c r="I61" s="86"/>
      <c r="J61" s="86"/>
      <c r="K61" s="86"/>
      <c r="L61" s="86"/>
      <c r="M61" s="77"/>
      <c r="N61" s="77"/>
      <c r="O61" s="77"/>
    </row>
    <row r="62" spans="1:15" ht="27.75" hidden="1" customHeight="1" x14ac:dyDescent="0.2">
      <c r="A62" s="200"/>
      <c r="B62" s="200"/>
      <c r="C62" s="200"/>
      <c r="D62" s="200"/>
      <c r="E62" s="88" t="s">
        <v>105</v>
      </c>
      <c r="F62" s="202">
        <v>0</v>
      </c>
      <c r="G62" s="202">
        <f>H62-F62</f>
        <v>0</v>
      </c>
      <c r="H62" s="202">
        <v>0</v>
      </c>
      <c r="I62" s="86"/>
      <c r="J62" s="86"/>
      <c r="K62" s="86"/>
      <c r="L62" s="86"/>
      <c r="M62" s="77"/>
      <c r="N62" s="77"/>
      <c r="O62" s="77"/>
    </row>
    <row r="63" spans="1:15" s="93" customFormat="1" ht="27.75" hidden="1" customHeight="1" x14ac:dyDescent="0.2">
      <c r="A63" s="87"/>
      <c r="B63" s="87"/>
      <c r="C63" s="87"/>
      <c r="D63" s="87"/>
      <c r="E63" s="83" t="s">
        <v>317</v>
      </c>
      <c r="F63" s="92">
        <f>F64</f>
        <v>53000</v>
      </c>
      <c r="G63" s="92">
        <f>G64</f>
        <v>0</v>
      </c>
      <c r="H63" s="92">
        <f>H64</f>
        <v>53000</v>
      </c>
      <c r="I63" s="78"/>
      <c r="J63" s="78"/>
      <c r="K63" s="78"/>
      <c r="L63" s="78"/>
      <c r="M63" s="77"/>
      <c r="N63" s="77"/>
      <c r="O63" s="77"/>
    </row>
    <row r="64" spans="1:15" ht="27.75" hidden="1" customHeight="1" x14ac:dyDescent="0.2">
      <c r="A64" s="200"/>
      <c r="B64" s="200"/>
      <c r="C64" s="200"/>
      <c r="D64" s="200"/>
      <c r="E64" s="199" t="s">
        <v>317</v>
      </c>
      <c r="F64" s="202">
        <v>53000</v>
      </c>
      <c r="G64" s="202">
        <f>H64-F64</f>
        <v>0</v>
      </c>
      <c r="H64" s="202">
        <v>53000</v>
      </c>
      <c r="I64" s="86"/>
      <c r="J64" s="86"/>
      <c r="K64" s="86"/>
      <c r="L64" s="86"/>
      <c r="M64" s="77"/>
      <c r="N64" s="77"/>
      <c r="O64" s="77"/>
    </row>
    <row r="65" spans="1:16" ht="20.100000000000001" customHeight="1" x14ac:dyDescent="0.2">
      <c r="A65" s="87"/>
      <c r="B65" s="87"/>
      <c r="C65" s="87"/>
      <c r="D65" s="87">
        <v>3213</v>
      </c>
      <c r="E65" s="83" t="s">
        <v>25</v>
      </c>
      <c r="F65" s="92">
        <f>F66+F69</f>
        <v>88300</v>
      </c>
      <c r="G65" s="92">
        <f>G66+G69</f>
        <v>-1060</v>
      </c>
      <c r="H65" s="92">
        <f>H66+H69</f>
        <v>87240</v>
      </c>
      <c r="I65" s="84"/>
      <c r="J65" s="84"/>
      <c r="K65" s="84"/>
      <c r="L65" s="84"/>
      <c r="M65" s="77"/>
      <c r="N65" s="77"/>
      <c r="O65" s="77"/>
    </row>
    <row r="66" spans="1:16" ht="20.100000000000001" hidden="1" customHeight="1" x14ac:dyDescent="0.2">
      <c r="A66" s="87"/>
      <c r="B66" s="87"/>
      <c r="C66" s="87"/>
      <c r="D66" s="87"/>
      <c r="E66" s="83" t="s">
        <v>108</v>
      </c>
      <c r="F66" s="92">
        <f>F68+F67</f>
        <v>78300</v>
      </c>
      <c r="G66" s="92">
        <f>G68+G67</f>
        <v>-1060</v>
      </c>
      <c r="H66" s="92">
        <f>H68+H67</f>
        <v>77240</v>
      </c>
      <c r="I66" s="85"/>
      <c r="J66" s="85"/>
      <c r="K66" s="85"/>
      <c r="L66" s="85"/>
      <c r="M66" s="77"/>
      <c r="N66" s="77"/>
      <c r="O66" s="77"/>
    </row>
    <row r="67" spans="1:16" ht="20.100000000000001" hidden="1" customHeight="1" x14ac:dyDescent="0.2">
      <c r="A67" s="200"/>
      <c r="B67" s="200"/>
      <c r="C67" s="200"/>
      <c r="D67" s="200"/>
      <c r="E67" s="199" t="s">
        <v>319</v>
      </c>
      <c r="F67" s="202">
        <v>42300</v>
      </c>
      <c r="G67" s="202">
        <f t="shared" ref="G67:G68" si="9">H67-F67</f>
        <v>-1060</v>
      </c>
      <c r="H67" s="202">
        <v>41240</v>
      </c>
      <c r="I67" s="86"/>
      <c r="J67" s="86"/>
      <c r="K67" s="86"/>
      <c r="L67" s="86"/>
      <c r="M67" s="77"/>
      <c r="N67" s="77"/>
      <c r="O67" s="77"/>
    </row>
    <row r="68" spans="1:16" ht="20.100000000000001" hidden="1" customHeight="1" x14ac:dyDescent="0.2">
      <c r="A68" s="200"/>
      <c r="B68" s="200"/>
      <c r="C68" s="200"/>
      <c r="D68" s="200"/>
      <c r="E68" s="199" t="s">
        <v>320</v>
      </c>
      <c r="F68" s="202">
        <v>36000</v>
      </c>
      <c r="G68" s="202">
        <f t="shared" si="9"/>
        <v>0</v>
      </c>
      <c r="H68" s="202">
        <v>36000</v>
      </c>
      <c r="I68" s="86"/>
      <c r="J68" s="86"/>
      <c r="K68" s="86"/>
      <c r="L68" s="86"/>
      <c r="M68" s="77"/>
      <c r="N68" s="77"/>
      <c r="O68" s="77"/>
    </row>
    <row r="69" spans="1:16" ht="20.100000000000001" hidden="1" customHeight="1" x14ac:dyDescent="0.2">
      <c r="A69" s="87"/>
      <c r="B69" s="87"/>
      <c r="C69" s="87"/>
      <c r="D69" s="87"/>
      <c r="E69" s="83" t="s">
        <v>114</v>
      </c>
      <c r="F69" s="92">
        <f>F70</f>
        <v>10000</v>
      </c>
      <c r="G69" s="92">
        <f>G70</f>
        <v>0</v>
      </c>
      <c r="H69" s="92">
        <f>H70</f>
        <v>10000</v>
      </c>
      <c r="I69" s="85"/>
      <c r="J69" s="85"/>
      <c r="K69" s="85"/>
      <c r="L69" s="85"/>
      <c r="M69" s="77"/>
      <c r="N69" s="77"/>
      <c r="O69" s="77"/>
    </row>
    <row r="70" spans="1:16" ht="20.100000000000001" hidden="1" customHeight="1" x14ac:dyDescent="0.2">
      <c r="A70" s="200"/>
      <c r="B70" s="200"/>
      <c r="C70" s="200"/>
      <c r="D70" s="200"/>
      <c r="E70" s="199" t="s">
        <v>114</v>
      </c>
      <c r="F70" s="202">
        <v>10000</v>
      </c>
      <c r="G70" s="202">
        <f>H70-F70</f>
        <v>0</v>
      </c>
      <c r="H70" s="202">
        <v>10000</v>
      </c>
      <c r="I70" s="86"/>
      <c r="J70" s="86"/>
      <c r="K70" s="86"/>
      <c r="L70" s="86"/>
      <c r="M70" s="77"/>
      <c r="N70" s="77"/>
      <c r="O70" s="77"/>
    </row>
    <row r="71" spans="1:16" s="68" customFormat="1" ht="20.100000000000001" customHeight="1" x14ac:dyDescent="0.2">
      <c r="A71" s="157"/>
      <c r="B71" s="89"/>
      <c r="C71" s="89">
        <v>322</v>
      </c>
      <c r="D71" s="89"/>
      <c r="E71" s="165" t="s">
        <v>26</v>
      </c>
      <c r="F71" s="91">
        <f>F72+F84+F89+F97+F100+F105</f>
        <v>8901409</v>
      </c>
      <c r="G71" s="91">
        <f>G72+G84+G89+G97+G100+G105</f>
        <v>1940</v>
      </c>
      <c r="H71" s="91">
        <f>H72+H84+H89+H97+H100+H105</f>
        <v>8903349</v>
      </c>
      <c r="I71" s="156"/>
      <c r="J71" s="156"/>
      <c r="K71" s="156"/>
      <c r="L71" s="72"/>
      <c r="M71" s="77"/>
      <c r="N71" s="77"/>
      <c r="O71" s="77"/>
      <c r="P71" s="75"/>
    </row>
    <row r="72" spans="1:16" ht="27" customHeight="1" x14ac:dyDescent="0.2">
      <c r="A72" s="87"/>
      <c r="B72" s="87"/>
      <c r="C72" s="87"/>
      <c r="D72" s="87">
        <v>3221</v>
      </c>
      <c r="E72" s="88" t="s">
        <v>27</v>
      </c>
      <c r="F72" s="92">
        <f>F73+F76+F78+F80+F82</f>
        <v>232100</v>
      </c>
      <c r="G72" s="92">
        <f>G73+G76+G78+G80+G82</f>
        <v>646</v>
      </c>
      <c r="H72" s="92">
        <f>H73+H76+H78+H80+H82</f>
        <v>232746</v>
      </c>
      <c r="I72" s="84"/>
      <c r="J72" s="84"/>
      <c r="K72" s="84"/>
      <c r="L72" s="84"/>
      <c r="M72" s="77"/>
      <c r="N72" s="77"/>
      <c r="O72" s="77"/>
    </row>
    <row r="73" spans="1:16" ht="20.100000000000001" hidden="1" customHeight="1" x14ac:dyDescent="0.2">
      <c r="A73" s="87"/>
      <c r="B73" s="87"/>
      <c r="C73" s="87"/>
      <c r="D73" s="87"/>
      <c r="E73" s="88" t="s">
        <v>379</v>
      </c>
      <c r="F73" s="92">
        <f>F74+F75</f>
        <v>98000</v>
      </c>
      <c r="G73" s="92">
        <f>G74+G75</f>
        <v>-444</v>
      </c>
      <c r="H73" s="92">
        <f>H74+H75</f>
        <v>97556</v>
      </c>
      <c r="I73" s="85"/>
      <c r="J73" s="85"/>
      <c r="K73" s="85"/>
      <c r="L73" s="85"/>
      <c r="M73" s="77"/>
      <c r="N73" s="77"/>
      <c r="O73" s="77"/>
    </row>
    <row r="74" spans="1:16" ht="20.100000000000001" hidden="1" customHeight="1" x14ac:dyDescent="0.2">
      <c r="A74" s="200"/>
      <c r="B74" s="200"/>
      <c r="C74" s="200"/>
      <c r="D74" s="200"/>
      <c r="E74" s="284" t="s">
        <v>379</v>
      </c>
      <c r="F74" s="202">
        <v>61600</v>
      </c>
      <c r="G74" s="202">
        <f t="shared" ref="G74:G75" si="10">H74-F74</f>
        <v>756</v>
      </c>
      <c r="H74" s="202">
        <v>62356</v>
      </c>
      <c r="I74" s="86"/>
      <c r="J74" s="86"/>
      <c r="K74" s="86"/>
      <c r="L74" s="86"/>
      <c r="M74" s="77"/>
      <c r="N74" s="77"/>
      <c r="O74" s="77"/>
    </row>
    <row r="75" spans="1:16" ht="20.100000000000001" hidden="1" customHeight="1" x14ac:dyDescent="0.2">
      <c r="A75" s="200"/>
      <c r="B75" s="200"/>
      <c r="C75" s="200"/>
      <c r="D75" s="200"/>
      <c r="E75" s="284" t="s">
        <v>321</v>
      </c>
      <c r="F75" s="202">
        <v>36400</v>
      </c>
      <c r="G75" s="202">
        <f t="shared" si="10"/>
        <v>-1200</v>
      </c>
      <c r="H75" s="202">
        <v>35200</v>
      </c>
      <c r="I75" s="86"/>
      <c r="J75" s="86"/>
      <c r="K75" s="86"/>
      <c r="L75" s="86"/>
      <c r="M75" s="77"/>
      <c r="N75" s="77"/>
      <c r="O75" s="77"/>
    </row>
    <row r="76" spans="1:16" ht="25.5" hidden="1" x14ac:dyDescent="0.2">
      <c r="A76" s="87"/>
      <c r="B76" s="87"/>
      <c r="C76" s="87"/>
      <c r="D76" s="87"/>
      <c r="E76" s="88" t="s">
        <v>123</v>
      </c>
      <c r="F76" s="92">
        <f>F77</f>
        <v>15000</v>
      </c>
      <c r="G76" s="92">
        <f>G77</f>
        <v>170</v>
      </c>
      <c r="H76" s="92">
        <f>H77</f>
        <v>15170</v>
      </c>
      <c r="I76" s="85"/>
      <c r="J76" s="85"/>
      <c r="K76" s="85"/>
      <c r="L76" s="85"/>
      <c r="M76" s="77"/>
      <c r="N76" s="77"/>
      <c r="O76" s="77"/>
    </row>
    <row r="77" spans="1:16" ht="25.5" hidden="1" x14ac:dyDescent="0.2">
      <c r="A77" s="200"/>
      <c r="B77" s="200"/>
      <c r="C77" s="200"/>
      <c r="D77" s="200"/>
      <c r="E77" s="284" t="s">
        <v>123</v>
      </c>
      <c r="F77" s="202">
        <v>15000</v>
      </c>
      <c r="G77" s="202">
        <f>H77-F77</f>
        <v>170</v>
      </c>
      <c r="H77" s="202">
        <v>15170</v>
      </c>
      <c r="I77" s="86"/>
      <c r="J77" s="86"/>
      <c r="K77" s="86"/>
      <c r="L77" s="86"/>
      <c r="M77" s="77"/>
      <c r="N77" s="77"/>
      <c r="O77" s="77"/>
    </row>
    <row r="78" spans="1:16" ht="32.25" hidden="1" customHeight="1" x14ac:dyDescent="0.2">
      <c r="A78" s="87"/>
      <c r="B78" s="87"/>
      <c r="C78" s="87"/>
      <c r="D78" s="87"/>
      <c r="E78" s="88" t="s">
        <v>126</v>
      </c>
      <c r="F78" s="92">
        <f>F79</f>
        <v>26700</v>
      </c>
      <c r="G78" s="92">
        <f>G79</f>
        <v>100</v>
      </c>
      <c r="H78" s="92">
        <f>H79</f>
        <v>26800</v>
      </c>
      <c r="I78" s="85"/>
      <c r="J78" s="85"/>
      <c r="K78" s="85"/>
      <c r="L78" s="85"/>
      <c r="M78" s="77"/>
      <c r="N78" s="77"/>
      <c r="O78" s="77"/>
    </row>
    <row r="79" spans="1:16" ht="20.100000000000001" hidden="1" customHeight="1" x14ac:dyDescent="0.2">
      <c r="A79" s="200"/>
      <c r="B79" s="200"/>
      <c r="C79" s="200"/>
      <c r="D79" s="200"/>
      <c r="E79" s="284" t="s">
        <v>126</v>
      </c>
      <c r="F79" s="202">
        <v>26700</v>
      </c>
      <c r="G79" s="202">
        <f>H79-F79</f>
        <v>100</v>
      </c>
      <c r="H79" s="202">
        <v>26800</v>
      </c>
      <c r="I79" s="86"/>
      <c r="J79" s="86"/>
      <c r="K79" s="86"/>
      <c r="L79" s="86"/>
      <c r="M79" s="77"/>
      <c r="N79" s="77"/>
      <c r="O79" s="77"/>
    </row>
    <row r="80" spans="1:16" ht="20.100000000000001" hidden="1" customHeight="1" x14ac:dyDescent="0.2">
      <c r="A80" s="87"/>
      <c r="B80" s="87"/>
      <c r="C80" s="87"/>
      <c r="D80" s="87"/>
      <c r="E80" s="88" t="s">
        <v>129</v>
      </c>
      <c r="F80" s="92">
        <f>F81</f>
        <v>72400</v>
      </c>
      <c r="G80" s="92">
        <f>G81</f>
        <v>820</v>
      </c>
      <c r="H80" s="92">
        <f>H81</f>
        <v>73220</v>
      </c>
      <c r="I80" s="85"/>
      <c r="J80" s="85"/>
      <c r="K80" s="85"/>
      <c r="L80" s="85"/>
      <c r="M80" s="77"/>
      <c r="N80" s="77"/>
      <c r="O80" s="77"/>
    </row>
    <row r="81" spans="1:15" ht="20.100000000000001" hidden="1" customHeight="1" x14ac:dyDescent="0.2">
      <c r="A81" s="200"/>
      <c r="B81" s="200"/>
      <c r="C81" s="200"/>
      <c r="D81" s="200"/>
      <c r="E81" s="284" t="s">
        <v>129</v>
      </c>
      <c r="F81" s="202">
        <v>72400</v>
      </c>
      <c r="G81" s="202">
        <f>H81-F81</f>
        <v>820</v>
      </c>
      <c r="H81" s="202">
        <v>73220</v>
      </c>
      <c r="I81" s="86"/>
      <c r="J81" s="86"/>
      <c r="K81" s="86"/>
      <c r="L81" s="86"/>
      <c r="M81" s="77"/>
      <c r="N81" s="77"/>
      <c r="O81" s="77"/>
    </row>
    <row r="82" spans="1:15" ht="20.100000000000001" hidden="1" customHeight="1" x14ac:dyDescent="0.2">
      <c r="A82" s="87"/>
      <c r="B82" s="87"/>
      <c r="C82" s="87"/>
      <c r="D82" s="87"/>
      <c r="E82" s="88" t="s">
        <v>132</v>
      </c>
      <c r="F82" s="92">
        <f>F83</f>
        <v>20000</v>
      </c>
      <c r="G82" s="92">
        <f>G83</f>
        <v>0</v>
      </c>
      <c r="H82" s="92">
        <f>H83</f>
        <v>20000</v>
      </c>
      <c r="I82" s="85"/>
      <c r="J82" s="85"/>
      <c r="K82" s="85"/>
      <c r="L82" s="85"/>
      <c r="M82" s="77"/>
      <c r="N82" s="77"/>
      <c r="O82" s="77"/>
    </row>
    <row r="83" spans="1:15" ht="20.100000000000001" hidden="1" customHeight="1" x14ac:dyDescent="0.2">
      <c r="A83" s="200"/>
      <c r="B83" s="200"/>
      <c r="C83" s="200"/>
      <c r="D83" s="200"/>
      <c r="E83" s="284" t="s">
        <v>132</v>
      </c>
      <c r="F83" s="202">
        <v>20000</v>
      </c>
      <c r="G83" s="202">
        <f>H83-F83</f>
        <v>0</v>
      </c>
      <c r="H83" s="202">
        <v>20000</v>
      </c>
      <c r="I83" s="86"/>
      <c r="J83" s="86"/>
      <c r="K83" s="86"/>
      <c r="L83" s="86"/>
      <c r="M83" s="77"/>
      <c r="N83" s="77"/>
      <c r="O83" s="77"/>
    </row>
    <row r="84" spans="1:15" ht="20.100000000000001" customHeight="1" x14ac:dyDescent="0.2">
      <c r="A84" s="87"/>
      <c r="B84" s="87"/>
      <c r="C84" s="87"/>
      <c r="D84" s="87">
        <v>3222</v>
      </c>
      <c r="E84" s="88" t="s">
        <v>28</v>
      </c>
      <c r="F84" s="92">
        <f>F85+F87</f>
        <v>8041709</v>
      </c>
      <c r="G84" s="92">
        <f>G85+G87</f>
        <v>3155</v>
      </c>
      <c r="H84" s="92">
        <f>H85+H87</f>
        <v>8044864</v>
      </c>
      <c r="I84" s="84"/>
      <c r="J84" s="84"/>
      <c r="K84" s="84"/>
      <c r="L84" s="84"/>
      <c r="M84" s="77"/>
      <c r="N84" s="77"/>
      <c r="O84" s="77"/>
    </row>
    <row r="85" spans="1:15" ht="20.100000000000001" hidden="1" customHeight="1" x14ac:dyDescent="0.2">
      <c r="A85" s="87"/>
      <c r="B85" s="87"/>
      <c r="C85" s="87"/>
      <c r="D85" s="87"/>
      <c r="E85" s="88" t="s">
        <v>135</v>
      </c>
      <c r="F85" s="92">
        <f>F86</f>
        <v>6575109</v>
      </c>
      <c r="G85" s="92">
        <f>G86</f>
        <v>0</v>
      </c>
      <c r="H85" s="92">
        <f>H86</f>
        <v>6575109</v>
      </c>
      <c r="I85" s="85"/>
      <c r="J85" s="85"/>
      <c r="K85" s="85"/>
      <c r="L85" s="85"/>
      <c r="M85" s="77"/>
      <c r="N85" s="77"/>
      <c r="O85" s="77"/>
    </row>
    <row r="86" spans="1:15" s="96" customFormat="1" ht="20.100000000000001" hidden="1" customHeight="1" x14ac:dyDescent="0.2">
      <c r="A86" s="200"/>
      <c r="B86" s="200"/>
      <c r="C86" s="200"/>
      <c r="D86" s="200"/>
      <c r="E86" s="284" t="s">
        <v>135</v>
      </c>
      <c r="F86" s="202">
        <v>6575109</v>
      </c>
      <c r="G86" s="202">
        <f>H86-F86</f>
        <v>0</v>
      </c>
      <c r="H86" s="202">
        <v>6575109</v>
      </c>
      <c r="I86" s="86"/>
      <c r="J86" s="86"/>
      <c r="K86" s="86"/>
      <c r="L86" s="94"/>
      <c r="M86" s="77"/>
      <c r="N86" s="77"/>
      <c r="O86" s="77"/>
    </row>
    <row r="87" spans="1:15" ht="20.100000000000001" hidden="1" customHeight="1" x14ac:dyDescent="0.2">
      <c r="A87" s="87"/>
      <c r="B87" s="87"/>
      <c r="C87" s="87"/>
      <c r="D87" s="87"/>
      <c r="E87" s="88" t="s">
        <v>138</v>
      </c>
      <c r="F87" s="92">
        <f>F88</f>
        <v>1466600</v>
      </c>
      <c r="G87" s="92">
        <f>G88</f>
        <v>3155</v>
      </c>
      <c r="H87" s="92">
        <f>H88</f>
        <v>1469755</v>
      </c>
      <c r="I87" s="85"/>
      <c r="J87" s="85"/>
      <c r="K87" s="85"/>
      <c r="L87" s="85"/>
      <c r="M87" s="77"/>
      <c r="N87" s="77"/>
      <c r="O87" s="77"/>
    </row>
    <row r="88" spans="1:15" ht="20.100000000000001" hidden="1" customHeight="1" x14ac:dyDescent="0.2">
      <c r="A88" s="200"/>
      <c r="B88" s="200"/>
      <c r="C88" s="200"/>
      <c r="D88" s="200"/>
      <c r="E88" s="284" t="s">
        <v>138</v>
      </c>
      <c r="F88" s="202">
        <v>1466600</v>
      </c>
      <c r="G88" s="202">
        <f>H88-F88</f>
        <v>3155</v>
      </c>
      <c r="H88" s="202">
        <v>1469755</v>
      </c>
      <c r="I88" s="86"/>
      <c r="J88" s="86"/>
      <c r="K88" s="86"/>
      <c r="L88" s="86"/>
      <c r="M88" s="77"/>
      <c r="N88" s="77"/>
      <c r="O88" s="77"/>
    </row>
    <row r="89" spans="1:15" ht="20.100000000000001" customHeight="1" x14ac:dyDescent="0.2">
      <c r="A89" s="87"/>
      <c r="B89" s="87"/>
      <c r="C89" s="87"/>
      <c r="D89" s="87">
        <v>3223</v>
      </c>
      <c r="E89" s="88" t="s">
        <v>29</v>
      </c>
      <c r="F89" s="92">
        <f>F90+F93+F95</f>
        <v>432600</v>
      </c>
      <c r="G89" s="92">
        <f>G90+G93+G95</f>
        <v>-1861</v>
      </c>
      <c r="H89" s="92">
        <f>H90+H93+H95</f>
        <v>430739</v>
      </c>
      <c r="I89" s="84"/>
      <c r="J89" s="84"/>
      <c r="K89" s="84"/>
      <c r="L89" s="84"/>
      <c r="M89" s="77"/>
      <c r="N89" s="77"/>
      <c r="O89" s="77"/>
    </row>
    <row r="90" spans="1:15" ht="20.100000000000001" hidden="1" customHeight="1" x14ac:dyDescent="0.2">
      <c r="A90" s="87"/>
      <c r="B90" s="87"/>
      <c r="C90" s="87"/>
      <c r="D90" s="87"/>
      <c r="E90" s="88" t="s">
        <v>141</v>
      </c>
      <c r="F90" s="92">
        <f>F91+F92</f>
        <v>199900</v>
      </c>
      <c r="G90" s="92">
        <f>G91+G92</f>
        <v>0</v>
      </c>
      <c r="H90" s="92">
        <f>H91+H92</f>
        <v>199900</v>
      </c>
      <c r="I90" s="85"/>
      <c r="J90" s="85"/>
      <c r="K90" s="85"/>
      <c r="L90" s="85"/>
      <c r="M90" s="77"/>
      <c r="N90" s="77"/>
      <c r="O90" s="77"/>
    </row>
    <row r="91" spans="1:15" ht="20.100000000000001" hidden="1" customHeight="1" x14ac:dyDescent="0.2">
      <c r="A91" s="200"/>
      <c r="B91" s="200"/>
      <c r="C91" s="200"/>
      <c r="D91" s="200"/>
      <c r="E91" s="284" t="s">
        <v>141</v>
      </c>
      <c r="F91" s="202">
        <v>88600</v>
      </c>
      <c r="G91" s="202">
        <f t="shared" ref="G91:G92" si="11">H91-F91</f>
        <v>0</v>
      </c>
      <c r="H91" s="202">
        <v>88600</v>
      </c>
      <c r="I91" s="86"/>
      <c r="J91" s="86"/>
      <c r="K91" s="86"/>
      <c r="L91" s="86"/>
      <c r="M91" s="77"/>
      <c r="N91" s="77"/>
      <c r="O91" s="77"/>
    </row>
    <row r="92" spans="1:15" ht="20.100000000000001" hidden="1" customHeight="1" x14ac:dyDescent="0.2">
      <c r="A92" s="200"/>
      <c r="B92" s="200"/>
      <c r="C92" s="200"/>
      <c r="D92" s="200"/>
      <c r="E92" s="284" t="s">
        <v>144</v>
      </c>
      <c r="F92" s="202">
        <v>111300</v>
      </c>
      <c r="G92" s="202">
        <f t="shared" si="11"/>
        <v>0</v>
      </c>
      <c r="H92" s="202">
        <v>111300</v>
      </c>
      <c r="I92" s="86"/>
      <c r="J92" s="86"/>
      <c r="K92" s="86"/>
      <c r="L92" s="86"/>
      <c r="M92" s="77"/>
      <c r="N92" s="77"/>
      <c r="O92" s="77"/>
    </row>
    <row r="93" spans="1:15" ht="20.100000000000001" hidden="1" customHeight="1" x14ac:dyDescent="0.2">
      <c r="A93" s="87"/>
      <c r="B93" s="87"/>
      <c r="C93" s="87"/>
      <c r="D93" s="87"/>
      <c r="E93" s="88" t="s">
        <v>146</v>
      </c>
      <c r="F93" s="92">
        <f>F94</f>
        <v>95000</v>
      </c>
      <c r="G93" s="92">
        <f>G94</f>
        <v>0</v>
      </c>
      <c r="H93" s="92">
        <f>H94</f>
        <v>95000</v>
      </c>
      <c r="I93" s="85"/>
      <c r="J93" s="85"/>
      <c r="K93" s="85"/>
      <c r="L93" s="85"/>
      <c r="M93" s="77"/>
      <c r="N93" s="77"/>
      <c r="O93" s="77"/>
    </row>
    <row r="94" spans="1:15" ht="20.100000000000001" hidden="1" customHeight="1" x14ac:dyDescent="0.2">
      <c r="A94" s="200"/>
      <c r="B94" s="200"/>
      <c r="C94" s="200"/>
      <c r="D94" s="200"/>
      <c r="E94" s="284" t="s">
        <v>146</v>
      </c>
      <c r="F94" s="202">
        <v>95000</v>
      </c>
      <c r="G94" s="202">
        <f>H94-F94</f>
        <v>0</v>
      </c>
      <c r="H94" s="202">
        <v>95000</v>
      </c>
      <c r="I94" s="86"/>
      <c r="J94" s="86"/>
      <c r="K94" s="86"/>
      <c r="L94" s="86"/>
      <c r="M94" s="77"/>
      <c r="N94" s="77"/>
      <c r="O94" s="77"/>
    </row>
    <row r="95" spans="1:15" ht="20.100000000000001" hidden="1" customHeight="1" x14ac:dyDescent="0.2">
      <c r="A95" s="87"/>
      <c r="B95" s="87"/>
      <c r="C95" s="87"/>
      <c r="D95" s="87"/>
      <c r="E95" s="88" t="s">
        <v>149</v>
      </c>
      <c r="F95" s="92">
        <f>F96</f>
        <v>137700</v>
      </c>
      <c r="G95" s="92">
        <f>G96</f>
        <v>-1861</v>
      </c>
      <c r="H95" s="92">
        <f>H96</f>
        <v>135839</v>
      </c>
      <c r="I95" s="85"/>
      <c r="J95" s="85"/>
      <c r="K95" s="85"/>
      <c r="L95" s="85"/>
      <c r="M95" s="77"/>
      <c r="N95" s="77"/>
      <c r="O95" s="77"/>
    </row>
    <row r="96" spans="1:15" ht="20.100000000000001" hidden="1" customHeight="1" x14ac:dyDescent="0.2">
      <c r="A96" s="200"/>
      <c r="B96" s="200"/>
      <c r="C96" s="200"/>
      <c r="D96" s="200"/>
      <c r="E96" s="284" t="s">
        <v>149</v>
      </c>
      <c r="F96" s="202">
        <v>137700</v>
      </c>
      <c r="G96" s="202">
        <f>H96-F96</f>
        <v>-1861</v>
      </c>
      <c r="H96" s="202">
        <v>135839</v>
      </c>
      <c r="I96" s="86"/>
      <c r="J96" s="86"/>
      <c r="K96" s="86"/>
      <c r="L96" s="86"/>
      <c r="M96" s="77"/>
      <c r="N96" s="77"/>
      <c r="O96" s="77"/>
    </row>
    <row r="97" spans="1:15" ht="32.25" customHeight="1" x14ac:dyDescent="0.2">
      <c r="A97" s="87"/>
      <c r="B97" s="87"/>
      <c r="C97" s="87"/>
      <c r="D97" s="87">
        <v>3224</v>
      </c>
      <c r="E97" s="88" t="s">
        <v>30</v>
      </c>
      <c r="F97" s="92">
        <f t="shared" ref="F97:H98" si="12">F98</f>
        <v>65000</v>
      </c>
      <c r="G97" s="92">
        <f t="shared" si="12"/>
        <v>0</v>
      </c>
      <c r="H97" s="92">
        <f t="shared" si="12"/>
        <v>65000</v>
      </c>
      <c r="I97" s="84"/>
      <c r="J97" s="84"/>
      <c r="K97" s="84"/>
      <c r="L97" s="84"/>
      <c r="M97" s="77"/>
      <c r="N97" s="77"/>
      <c r="O97" s="77"/>
    </row>
    <row r="98" spans="1:15" ht="44.25" hidden="1" customHeight="1" x14ac:dyDescent="0.2">
      <c r="A98" s="87"/>
      <c r="B98" s="87"/>
      <c r="C98" s="87"/>
      <c r="D98" s="87"/>
      <c r="E98" s="88" t="s">
        <v>382</v>
      </c>
      <c r="F98" s="92">
        <v>65000</v>
      </c>
      <c r="G98" s="92">
        <f t="shared" si="12"/>
        <v>0</v>
      </c>
      <c r="H98" s="92">
        <v>65000</v>
      </c>
      <c r="I98" s="85"/>
      <c r="J98" s="85"/>
      <c r="K98" s="85"/>
      <c r="L98" s="85"/>
      <c r="M98" s="77"/>
      <c r="N98" s="77"/>
      <c r="O98" s="77"/>
    </row>
    <row r="99" spans="1:15" ht="32.25" hidden="1" customHeight="1" x14ac:dyDescent="0.2">
      <c r="A99" s="200"/>
      <c r="B99" s="200"/>
      <c r="C99" s="200"/>
      <c r="D99" s="200"/>
      <c r="E99" s="284" t="s">
        <v>382</v>
      </c>
      <c r="F99" s="202">
        <v>65000</v>
      </c>
      <c r="G99" s="202">
        <f>H99-F99</f>
        <v>0</v>
      </c>
      <c r="H99" s="202">
        <v>65000</v>
      </c>
      <c r="I99" s="86"/>
      <c r="J99" s="86"/>
      <c r="K99" s="86"/>
      <c r="L99" s="86"/>
      <c r="M99" s="77"/>
      <c r="N99" s="77"/>
      <c r="O99" s="77"/>
    </row>
    <row r="100" spans="1:15" ht="20.100000000000001" customHeight="1" x14ac:dyDescent="0.2">
      <c r="A100" s="87"/>
      <c r="B100" s="87"/>
      <c r="C100" s="87"/>
      <c r="D100" s="87">
        <v>3225</v>
      </c>
      <c r="E100" s="88" t="s">
        <v>31</v>
      </c>
      <c r="F100" s="92">
        <f>F101+F103</f>
        <v>80000</v>
      </c>
      <c r="G100" s="92">
        <f>G101+G103</f>
        <v>0</v>
      </c>
      <c r="H100" s="92">
        <f>H101+H103</f>
        <v>80000</v>
      </c>
      <c r="I100" s="84"/>
      <c r="J100" s="84"/>
      <c r="K100" s="84"/>
      <c r="L100" s="84"/>
      <c r="M100" s="77"/>
      <c r="N100" s="77"/>
      <c r="O100" s="77"/>
    </row>
    <row r="101" spans="1:15" ht="20.100000000000001" hidden="1" customHeight="1" x14ac:dyDescent="0.2">
      <c r="A101" s="87"/>
      <c r="B101" s="87"/>
      <c r="C101" s="87"/>
      <c r="D101" s="87"/>
      <c r="E101" s="88" t="s">
        <v>157</v>
      </c>
      <c r="F101" s="92">
        <f>F102</f>
        <v>40000</v>
      </c>
      <c r="G101" s="92">
        <f>G102</f>
        <v>0</v>
      </c>
      <c r="H101" s="92">
        <f>H102</f>
        <v>40000</v>
      </c>
      <c r="I101" s="85"/>
      <c r="J101" s="85"/>
      <c r="K101" s="85"/>
      <c r="L101" s="85"/>
      <c r="M101" s="77"/>
      <c r="N101" s="77"/>
      <c r="O101" s="77"/>
    </row>
    <row r="102" spans="1:15" ht="20.100000000000001" hidden="1" customHeight="1" x14ac:dyDescent="0.2">
      <c r="A102" s="200"/>
      <c r="B102" s="200"/>
      <c r="C102" s="200"/>
      <c r="D102" s="200"/>
      <c r="E102" s="284" t="s">
        <v>157</v>
      </c>
      <c r="F102" s="202">
        <v>40000</v>
      </c>
      <c r="G102" s="202">
        <f>H102-F102</f>
        <v>0</v>
      </c>
      <c r="H102" s="202">
        <v>40000</v>
      </c>
      <c r="I102" s="86"/>
      <c r="J102" s="86"/>
      <c r="K102" s="86"/>
      <c r="L102" s="86"/>
      <c r="M102" s="77"/>
      <c r="N102" s="77"/>
      <c r="O102" s="77"/>
    </row>
    <row r="103" spans="1:15" ht="20.100000000000001" hidden="1" customHeight="1" x14ac:dyDescent="0.2">
      <c r="A103" s="87"/>
      <c r="B103" s="87"/>
      <c r="C103" s="87"/>
      <c r="D103" s="87"/>
      <c r="E103" s="88" t="s">
        <v>160</v>
      </c>
      <c r="F103" s="92">
        <f>F104</f>
        <v>40000</v>
      </c>
      <c r="G103" s="92">
        <f>G104</f>
        <v>0</v>
      </c>
      <c r="H103" s="92">
        <f>H104</f>
        <v>40000</v>
      </c>
      <c r="I103" s="85"/>
      <c r="J103" s="85"/>
      <c r="K103" s="85"/>
      <c r="L103" s="85"/>
      <c r="M103" s="77"/>
      <c r="N103" s="77"/>
      <c r="O103" s="77"/>
    </row>
    <row r="104" spans="1:15" ht="20.100000000000001" hidden="1" customHeight="1" x14ac:dyDescent="0.2">
      <c r="A104" s="200"/>
      <c r="B104" s="200"/>
      <c r="C104" s="200"/>
      <c r="D104" s="200"/>
      <c r="E104" s="284" t="s">
        <v>160</v>
      </c>
      <c r="F104" s="202">
        <v>40000</v>
      </c>
      <c r="G104" s="202">
        <f>H104-F104</f>
        <v>0</v>
      </c>
      <c r="H104" s="202">
        <v>40000</v>
      </c>
      <c r="I104" s="86"/>
      <c r="J104" s="86"/>
      <c r="K104" s="86"/>
      <c r="L104" s="86"/>
      <c r="M104" s="77"/>
      <c r="N104" s="77"/>
      <c r="O104" s="77"/>
    </row>
    <row r="105" spans="1:15" ht="20.100000000000001" customHeight="1" x14ac:dyDescent="0.2">
      <c r="A105" s="87"/>
      <c r="B105" s="87"/>
      <c r="C105" s="87"/>
      <c r="D105" s="87">
        <v>3227</v>
      </c>
      <c r="E105" s="88" t="s">
        <v>32</v>
      </c>
      <c r="F105" s="92">
        <f t="shared" ref="F105:H106" si="13">F106</f>
        <v>50000</v>
      </c>
      <c r="G105" s="92">
        <f t="shared" si="13"/>
        <v>0</v>
      </c>
      <c r="H105" s="92">
        <f t="shared" si="13"/>
        <v>50000</v>
      </c>
      <c r="I105" s="84"/>
      <c r="J105" s="84"/>
      <c r="K105" s="84"/>
      <c r="L105" s="84"/>
      <c r="M105" s="77"/>
      <c r="N105" s="77"/>
      <c r="O105" s="77"/>
    </row>
    <row r="106" spans="1:15" ht="20.100000000000001" hidden="1" customHeight="1" x14ac:dyDescent="0.2">
      <c r="A106" s="87"/>
      <c r="B106" s="87"/>
      <c r="C106" s="87"/>
      <c r="D106" s="87"/>
      <c r="E106" s="88" t="s">
        <v>32</v>
      </c>
      <c r="F106" s="92">
        <f t="shared" si="13"/>
        <v>50000</v>
      </c>
      <c r="G106" s="92">
        <f t="shared" si="13"/>
        <v>0</v>
      </c>
      <c r="H106" s="92">
        <f t="shared" si="13"/>
        <v>50000</v>
      </c>
      <c r="I106" s="85"/>
      <c r="J106" s="85"/>
      <c r="K106" s="85"/>
      <c r="L106" s="85"/>
      <c r="M106" s="77"/>
      <c r="N106" s="77"/>
      <c r="O106" s="77"/>
    </row>
    <row r="107" spans="1:15" ht="20.100000000000001" hidden="1" customHeight="1" x14ac:dyDescent="0.2">
      <c r="A107" s="200"/>
      <c r="B107" s="200"/>
      <c r="C107" s="200"/>
      <c r="D107" s="200"/>
      <c r="E107" s="284" t="s">
        <v>32</v>
      </c>
      <c r="F107" s="202">
        <v>50000</v>
      </c>
      <c r="G107" s="202">
        <f>H107-F107</f>
        <v>0</v>
      </c>
      <c r="H107" s="202">
        <v>50000</v>
      </c>
      <c r="I107" s="86"/>
      <c r="J107" s="86"/>
      <c r="K107" s="86"/>
      <c r="L107" s="86"/>
      <c r="M107" s="77"/>
      <c r="N107" s="77"/>
      <c r="O107" s="77"/>
    </row>
    <row r="108" spans="1:15" s="68" customFormat="1" ht="20.100000000000001" customHeight="1" x14ac:dyDescent="0.2">
      <c r="A108" s="157"/>
      <c r="B108" s="89"/>
      <c r="C108" s="89">
        <v>323</v>
      </c>
      <c r="D108" s="89"/>
      <c r="E108" s="166" t="s">
        <v>33</v>
      </c>
      <c r="F108" s="217">
        <f>F109+F119+F124+F127+F135+F142+F147+F155+F158</f>
        <v>2737789</v>
      </c>
      <c r="G108" s="217">
        <f>G109+G119+G124+G127+G135+G142+G147+G155+G158</f>
        <v>-300</v>
      </c>
      <c r="H108" s="217">
        <f>H109+H119+H124+H127+H135+H142+H147+H155+H158</f>
        <v>2737489</v>
      </c>
      <c r="I108" s="156"/>
      <c r="J108" s="156"/>
      <c r="K108" s="156"/>
      <c r="L108" s="72"/>
      <c r="M108" s="77"/>
      <c r="N108" s="77"/>
      <c r="O108" s="77"/>
    </row>
    <row r="109" spans="1:15" ht="20.100000000000001" customHeight="1" x14ac:dyDescent="0.2">
      <c r="A109" s="87"/>
      <c r="B109" s="87"/>
      <c r="C109" s="87"/>
      <c r="D109" s="87">
        <v>3231</v>
      </c>
      <c r="E109" s="97" t="s">
        <v>34</v>
      </c>
      <c r="F109" s="92">
        <f>F110+F112+F114+F116</f>
        <v>219700</v>
      </c>
      <c r="G109" s="92">
        <f>G110+G112+G114+G116</f>
        <v>0</v>
      </c>
      <c r="H109" s="92">
        <f>H110+H112+H114+H116</f>
        <v>219700</v>
      </c>
      <c r="I109" s="84"/>
      <c r="J109" s="84"/>
      <c r="K109" s="84"/>
      <c r="L109" s="84"/>
      <c r="M109" s="77"/>
      <c r="N109" s="77"/>
      <c r="O109" s="77"/>
    </row>
    <row r="110" spans="1:15" ht="20.100000000000001" hidden="1" customHeight="1" x14ac:dyDescent="0.2">
      <c r="A110" s="87"/>
      <c r="B110" s="87"/>
      <c r="C110" s="87"/>
      <c r="D110" s="87"/>
      <c r="E110" s="97" t="s">
        <v>383</v>
      </c>
      <c r="F110" s="92">
        <f>F111</f>
        <v>168200</v>
      </c>
      <c r="G110" s="92">
        <f>G111</f>
        <v>0</v>
      </c>
      <c r="H110" s="92">
        <f>H111</f>
        <v>168200</v>
      </c>
      <c r="I110" s="85"/>
      <c r="J110" s="85"/>
      <c r="K110" s="85"/>
      <c r="L110" s="85"/>
      <c r="M110" s="77"/>
      <c r="N110" s="77"/>
      <c r="O110" s="77"/>
    </row>
    <row r="111" spans="1:15" ht="20.100000000000001" hidden="1" customHeight="1" x14ac:dyDescent="0.2">
      <c r="A111" s="200"/>
      <c r="B111" s="200"/>
      <c r="C111" s="200"/>
      <c r="D111" s="200"/>
      <c r="E111" s="201" t="s">
        <v>383</v>
      </c>
      <c r="F111" s="202">
        <v>168200</v>
      </c>
      <c r="G111" s="202">
        <f>H111-F111</f>
        <v>0</v>
      </c>
      <c r="H111" s="202">
        <v>168200</v>
      </c>
      <c r="I111" s="86"/>
      <c r="J111" s="86"/>
      <c r="K111" s="86"/>
      <c r="L111" s="86"/>
      <c r="M111" s="77"/>
      <c r="N111" s="77"/>
      <c r="O111" s="77"/>
    </row>
    <row r="112" spans="1:15" ht="20.100000000000001" hidden="1" customHeight="1" x14ac:dyDescent="0.2">
      <c r="A112" s="87"/>
      <c r="B112" s="87"/>
      <c r="C112" s="87"/>
      <c r="D112" s="87"/>
      <c r="E112" s="97" t="s">
        <v>170</v>
      </c>
      <c r="F112" s="92">
        <f>F113</f>
        <v>0</v>
      </c>
      <c r="G112" s="92">
        <f>G113</f>
        <v>0</v>
      </c>
      <c r="H112" s="92">
        <f>H113</f>
        <v>0</v>
      </c>
      <c r="I112" s="85"/>
      <c r="J112" s="85"/>
      <c r="K112" s="85"/>
      <c r="L112" s="85"/>
      <c r="M112" s="77"/>
      <c r="N112" s="77"/>
      <c r="O112" s="77"/>
    </row>
    <row r="113" spans="1:15" ht="20.100000000000001" hidden="1" customHeight="1" x14ac:dyDescent="0.2">
      <c r="A113" s="200"/>
      <c r="B113" s="200"/>
      <c r="C113" s="200"/>
      <c r="D113" s="200"/>
      <c r="E113" s="97" t="s">
        <v>170</v>
      </c>
      <c r="F113" s="202">
        <v>0</v>
      </c>
      <c r="G113" s="202">
        <f>H113-F113</f>
        <v>0</v>
      </c>
      <c r="H113" s="202">
        <v>0</v>
      </c>
      <c r="I113" s="86"/>
      <c r="J113" s="86"/>
      <c r="K113" s="86"/>
      <c r="L113" s="148"/>
      <c r="M113" s="77"/>
      <c r="N113" s="77"/>
      <c r="O113" s="77"/>
    </row>
    <row r="114" spans="1:15" ht="20.100000000000001" hidden="1" customHeight="1" x14ac:dyDescent="0.2">
      <c r="A114" s="87"/>
      <c r="B114" s="87"/>
      <c r="C114" s="87"/>
      <c r="D114" s="87"/>
      <c r="E114" s="97" t="s">
        <v>173</v>
      </c>
      <c r="F114" s="92">
        <f>F115</f>
        <v>31500</v>
      </c>
      <c r="G114" s="92">
        <f>G115</f>
        <v>0</v>
      </c>
      <c r="H114" s="92">
        <f>H115</f>
        <v>31500</v>
      </c>
      <c r="I114" s="85"/>
      <c r="J114" s="85"/>
      <c r="K114" s="85"/>
      <c r="L114" s="85"/>
      <c r="M114" s="77"/>
      <c r="N114" s="77"/>
      <c r="O114" s="77"/>
    </row>
    <row r="115" spans="1:15" ht="20.100000000000001" hidden="1" customHeight="1" x14ac:dyDescent="0.2">
      <c r="A115" s="200"/>
      <c r="B115" s="200"/>
      <c r="C115" s="200"/>
      <c r="D115" s="200"/>
      <c r="E115" s="201" t="s">
        <v>173</v>
      </c>
      <c r="F115" s="202">
        <v>31500</v>
      </c>
      <c r="G115" s="202">
        <f>H115-F115</f>
        <v>0</v>
      </c>
      <c r="H115" s="202">
        <v>31500</v>
      </c>
      <c r="I115" s="86"/>
      <c r="J115" s="86"/>
      <c r="K115" s="86"/>
      <c r="L115" s="86"/>
      <c r="M115" s="77"/>
      <c r="N115" s="77"/>
      <c r="O115" s="77"/>
    </row>
    <row r="116" spans="1:15" ht="20.100000000000001" hidden="1" customHeight="1" x14ac:dyDescent="0.2">
      <c r="A116" s="87"/>
      <c r="B116" s="87"/>
      <c r="C116" s="87"/>
      <c r="D116" s="87"/>
      <c r="E116" s="97" t="s">
        <v>176</v>
      </c>
      <c r="F116" s="92">
        <f>F117+F118</f>
        <v>20000</v>
      </c>
      <c r="G116" s="92">
        <f t="shared" ref="G116:H116" si="14">G117+G118</f>
        <v>0</v>
      </c>
      <c r="H116" s="92">
        <f t="shared" si="14"/>
        <v>20000</v>
      </c>
      <c r="I116" s="85"/>
      <c r="J116" s="85"/>
      <c r="K116" s="85"/>
      <c r="L116" s="85"/>
      <c r="M116" s="77"/>
      <c r="N116" s="77"/>
      <c r="O116" s="77"/>
    </row>
    <row r="117" spans="1:15" ht="20.100000000000001" hidden="1" customHeight="1" x14ac:dyDescent="0.2">
      <c r="A117" s="200"/>
      <c r="B117" s="200"/>
      <c r="C117" s="200"/>
      <c r="D117" s="200"/>
      <c r="E117" s="201" t="s">
        <v>176</v>
      </c>
      <c r="F117" s="202">
        <v>5000</v>
      </c>
      <c r="G117" s="202">
        <f>H117-F117</f>
        <v>0</v>
      </c>
      <c r="H117" s="202">
        <v>5000</v>
      </c>
      <c r="I117" s="86"/>
      <c r="J117" s="86"/>
      <c r="K117" s="86"/>
      <c r="L117" s="86"/>
      <c r="M117" s="77"/>
      <c r="N117" s="77"/>
      <c r="O117" s="77"/>
    </row>
    <row r="118" spans="1:15" ht="20.100000000000001" hidden="1" customHeight="1" x14ac:dyDescent="0.2">
      <c r="A118" s="200"/>
      <c r="B118" s="200"/>
      <c r="C118" s="200"/>
      <c r="D118" s="200"/>
      <c r="E118" s="201" t="s">
        <v>454</v>
      </c>
      <c r="F118" s="202">
        <v>15000</v>
      </c>
      <c r="G118" s="202">
        <f>H118-F118</f>
        <v>0</v>
      </c>
      <c r="H118" s="202">
        <v>15000</v>
      </c>
      <c r="I118" s="86"/>
      <c r="J118" s="86"/>
      <c r="K118" s="86"/>
      <c r="L118" s="86"/>
      <c r="M118" s="77"/>
      <c r="N118" s="77"/>
      <c r="O118" s="77"/>
    </row>
    <row r="119" spans="1:15" ht="20.100000000000001" customHeight="1" x14ac:dyDescent="0.2">
      <c r="A119" s="87"/>
      <c r="B119" s="87"/>
      <c r="C119" s="87"/>
      <c r="D119" s="87">
        <v>3232</v>
      </c>
      <c r="E119" s="88" t="s">
        <v>35</v>
      </c>
      <c r="F119" s="92">
        <f>F120+F122</f>
        <v>497200</v>
      </c>
      <c r="G119" s="92">
        <f>G120+G122</f>
        <v>0</v>
      </c>
      <c r="H119" s="92">
        <f>H120+H122</f>
        <v>497200</v>
      </c>
      <c r="I119" s="84"/>
      <c r="J119" s="84"/>
      <c r="K119" s="84"/>
      <c r="L119" s="84"/>
      <c r="M119" s="77"/>
      <c r="N119" s="77"/>
      <c r="O119" s="77"/>
    </row>
    <row r="120" spans="1:15" ht="25.5" hidden="1" x14ac:dyDescent="0.2">
      <c r="A120" s="87"/>
      <c r="B120" s="87"/>
      <c r="C120" s="87"/>
      <c r="D120" s="87"/>
      <c r="E120" s="88" t="s">
        <v>179</v>
      </c>
      <c r="F120" s="92">
        <f t="shared" ref="F120:H120" si="15">F121</f>
        <v>401800</v>
      </c>
      <c r="G120" s="92">
        <f t="shared" si="15"/>
        <v>0</v>
      </c>
      <c r="H120" s="92">
        <f t="shared" si="15"/>
        <v>401800</v>
      </c>
      <c r="I120" s="85"/>
      <c r="J120" s="85"/>
      <c r="K120" s="85"/>
      <c r="L120" s="85"/>
      <c r="M120" s="77"/>
      <c r="N120" s="77"/>
      <c r="O120" s="77"/>
    </row>
    <row r="121" spans="1:15" ht="25.5" hidden="1" x14ac:dyDescent="0.2">
      <c r="A121" s="200"/>
      <c r="B121" s="200"/>
      <c r="C121" s="200"/>
      <c r="D121" s="200"/>
      <c r="E121" s="284" t="s">
        <v>179</v>
      </c>
      <c r="F121" s="202">
        <v>401800</v>
      </c>
      <c r="G121" s="202">
        <f>H121-F121</f>
        <v>0</v>
      </c>
      <c r="H121" s="202">
        <v>401800</v>
      </c>
      <c r="I121" s="86"/>
      <c r="J121" s="86"/>
      <c r="K121" s="86"/>
      <c r="L121" s="86"/>
      <c r="M121" s="77"/>
      <c r="N121" s="77"/>
      <c r="O121" s="77"/>
    </row>
    <row r="122" spans="1:15" ht="25.5" hidden="1" x14ac:dyDescent="0.2">
      <c r="A122" s="200"/>
      <c r="B122" s="200"/>
      <c r="C122" s="200"/>
      <c r="D122" s="200"/>
      <c r="E122" s="88" t="s">
        <v>474</v>
      </c>
      <c r="F122" s="92">
        <f>F123</f>
        <v>95400</v>
      </c>
      <c r="G122" s="92">
        <f>G123</f>
        <v>0</v>
      </c>
      <c r="H122" s="92">
        <f>H123</f>
        <v>95400</v>
      </c>
      <c r="I122" s="86"/>
      <c r="J122" s="86"/>
      <c r="K122" s="86"/>
      <c r="L122" s="86"/>
      <c r="M122" s="77"/>
      <c r="N122" s="77"/>
      <c r="O122" s="77"/>
    </row>
    <row r="123" spans="1:15" ht="25.5" hidden="1" x14ac:dyDescent="0.2">
      <c r="A123" s="200"/>
      <c r="B123" s="200"/>
      <c r="C123" s="200"/>
      <c r="D123" s="200"/>
      <c r="E123" s="284" t="s">
        <v>474</v>
      </c>
      <c r="F123" s="202">
        <v>95400</v>
      </c>
      <c r="G123" s="202">
        <f>H123-F123</f>
        <v>0</v>
      </c>
      <c r="H123" s="202">
        <v>95400</v>
      </c>
      <c r="I123" s="86"/>
      <c r="J123" s="86"/>
      <c r="K123" s="86"/>
      <c r="L123" s="86"/>
      <c r="M123" s="77"/>
      <c r="N123" s="77"/>
      <c r="O123" s="77"/>
    </row>
    <row r="124" spans="1:15" ht="20.100000000000001" customHeight="1" x14ac:dyDescent="0.2">
      <c r="A124" s="87"/>
      <c r="B124" s="87"/>
      <c r="C124" s="87"/>
      <c r="D124" s="87">
        <v>3233</v>
      </c>
      <c r="E124" s="97" t="s">
        <v>36</v>
      </c>
      <c r="F124" s="92">
        <f t="shared" ref="F124:H125" si="16">F125</f>
        <v>33200</v>
      </c>
      <c r="G124" s="92">
        <f t="shared" si="16"/>
        <v>-300</v>
      </c>
      <c r="H124" s="92">
        <f t="shared" si="16"/>
        <v>32900</v>
      </c>
      <c r="I124" s="84"/>
      <c r="J124" s="84"/>
      <c r="K124" s="84"/>
      <c r="L124" s="84"/>
      <c r="M124" s="77"/>
      <c r="N124" s="77"/>
      <c r="O124" s="77"/>
    </row>
    <row r="125" spans="1:15" ht="20.100000000000001" hidden="1" customHeight="1" x14ac:dyDescent="0.2">
      <c r="A125" s="87"/>
      <c r="B125" s="87"/>
      <c r="C125" s="87"/>
      <c r="D125" s="87"/>
      <c r="E125" s="97" t="s">
        <v>182</v>
      </c>
      <c r="F125" s="92">
        <f t="shared" si="16"/>
        <v>33200</v>
      </c>
      <c r="G125" s="92">
        <f t="shared" si="16"/>
        <v>-300</v>
      </c>
      <c r="H125" s="92">
        <f t="shared" si="16"/>
        <v>32900</v>
      </c>
      <c r="I125" s="85"/>
      <c r="J125" s="85"/>
      <c r="K125" s="85"/>
      <c r="L125" s="85"/>
      <c r="M125" s="77"/>
      <c r="N125" s="77"/>
      <c r="O125" s="77"/>
    </row>
    <row r="126" spans="1:15" ht="20.100000000000001" hidden="1" customHeight="1" x14ac:dyDescent="0.2">
      <c r="A126" s="200"/>
      <c r="B126" s="200"/>
      <c r="C126" s="200"/>
      <c r="D126" s="200"/>
      <c r="E126" s="201" t="s">
        <v>182</v>
      </c>
      <c r="F126" s="202">
        <v>33200</v>
      </c>
      <c r="G126" s="202">
        <f>H126-F126</f>
        <v>-300</v>
      </c>
      <c r="H126" s="202">
        <v>32900</v>
      </c>
      <c r="I126" s="86"/>
      <c r="J126" s="86"/>
      <c r="K126" s="86"/>
      <c r="L126" s="86"/>
      <c r="M126" s="77"/>
      <c r="N126" s="77"/>
      <c r="O126" s="77"/>
    </row>
    <row r="127" spans="1:15" ht="20.100000000000001" customHeight="1" x14ac:dyDescent="0.2">
      <c r="A127" s="87"/>
      <c r="B127" s="87"/>
      <c r="C127" s="87"/>
      <c r="D127" s="87">
        <v>3234</v>
      </c>
      <c r="E127" s="97" t="s">
        <v>37</v>
      </c>
      <c r="F127" s="92">
        <f>F128+F130+F132</f>
        <v>258800</v>
      </c>
      <c r="G127" s="92">
        <f>G128+G130+G132</f>
        <v>0</v>
      </c>
      <c r="H127" s="92">
        <f>H128+H130+H132</f>
        <v>258800</v>
      </c>
      <c r="I127" s="84"/>
      <c r="J127" s="84"/>
      <c r="K127" s="84"/>
      <c r="L127" s="84"/>
      <c r="M127" s="77"/>
      <c r="N127" s="77"/>
      <c r="O127" s="77"/>
    </row>
    <row r="128" spans="1:15" ht="20.100000000000001" hidden="1" customHeight="1" x14ac:dyDescent="0.2">
      <c r="A128" s="87"/>
      <c r="B128" s="87"/>
      <c r="C128" s="87"/>
      <c r="D128" s="87"/>
      <c r="E128" s="97" t="s">
        <v>185</v>
      </c>
      <c r="F128" s="92">
        <f>F129</f>
        <v>30000</v>
      </c>
      <c r="G128" s="92">
        <f>G129</f>
        <v>0</v>
      </c>
      <c r="H128" s="92">
        <f>H129</f>
        <v>30000</v>
      </c>
      <c r="I128" s="85"/>
      <c r="J128" s="85"/>
      <c r="K128" s="85"/>
      <c r="L128" s="85"/>
      <c r="M128" s="77"/>
      <c r="N128" s="77"/>
      <c r="O128" s="77"/>
    </row>
    <row r="129" spans="1:15" ht="20.100000000000001" hidden="1" customHeight="1" x14ac:dyDescent="0.2">
      <c r="A129" s="200"/>
      <c r="B129" s="200"/>
      <c r="C129" s="200"/>
      <c r="D129" s="200"/>
      <c r="E129" s="201" t="s">
        <v>185</v>
      </c>
      <c r="F129" s="202">
        <v>30000</v>
      </c>
      <c r="G129" s="202">
        <f>H129-F129</f>
        <v>0</v>
      </c>
      <c r="H129" s="202">
        <v>30000</v>
      </c>
      <c r="I129" s="86"/>
      <c r="J129" s="86"/>
      <c r="K129" s="86"/>
      <c r="L129" s="86"/>
      <c r="M129" s="77"/>
      <c r="N129" s="77"/>
      <c r="O129" s="77"/>
    </row>
    <row r="130" spans="1:15" ht="20.100000000000001" hidden="1" customHeight="1" x14ac:dyDescent="0.2">
      <c r="A130" s="87"/>
      <c r="B130" s="87"/>
      <c r="C130" s="87"/>
      <c r="D130" s="87"/>
      <c r="E130" s="97" t="s">
        <v>188</v>
      </c>
      <c r="F130" s="92">
        <f>F131</f>
        <v>128000</v>
      </c>
      <c r="G130" s="92">
        <f>G131</f>
        <v>0</v>
      </c>
      <c r="H130" s="92">
        <f>H131</f>
        <v>128000</v>
      </c>
      <c r="I130" s="85"/>
      <c r="J130" s="85"/>
      <c r="K130" s="85"/>
      <c r="L130" s="85"/>
      <c r="M130" s="77"/>
      <c r="N130" s="77"/>
      <c r="O130" s="77"/>
    </row>
    <row r="131" spans="1:15" ht="20.100000000000001" hidden="1" customHeight="1" x14ac:dyDescent="0.2">
      <c r="A131" s="200"/>
      <c r="B131" s="200"/>
      <c r="C131" s="200"/>
      <c r="D131" s="200"/>
      <c r="E131" s="201" t="s">
        <v>188</v>
      </c>
      <c r="F131" s="202">
        <v>128000</v>
      </c>
      <c r="G131" s="202">
        <f>H131-F131</f>
        <v>0</v>
      </c>
      <c r="H131" s="202">
        <v>128000</v>
      </c>
      <c r="I131" s="86"/>
      <c r="J131" s="86"/>
      <c r="K131" s="86"/>
      <c r="L131" s="86"/>
      <c r="M131" s="77"/>
      <c r="N131" s="77"/>
      <c r="O131" s="77"/>
    </row>
    <row r="132" spans="1:15" ht="20.100000000000001" hidden="1" customHeight="1" x14ac:dyDescent="0.2">
      <c r="A132" s="87"/>
      <c r="B132" s="87"/>
      <c r="C132" s="87"/>
      <c r="D132" s="87"/>
      <c r="E132" s="97" t="s">
        <v>191</v>
      </c>
      <c r="F132" s="92">
        <f>F133+F134</f>
        <v>100800</v>
      </c>
      <c r="G132" s="92">
        <f>G133+G134</f>
        <v>0</v>
      </c>
      <c r="H132" s="92">
        <f>H133+H134</f>
        <v>100800</v>
      </c>
      <c r="I132" s="85"/>
      <c r="J132" s="85"/>
      <c r="K132" s="85"/>
      <c r="L132" s="85"/>
      <c r="M132" s="77"/>
      <c r="N132" s="77"/>
      <c r="O132" s="77"/>
    </row>
    <row r="133" spans="1:15" ht="20.100000000000001" hidden="1" customHeight="1" x14ac:dyDescent="0.2">
      <c r="A133" s="200"/>
      <c r="B133" s="200"/>
      <c r="C133" s="200"/>
      <c r="D133" s="200"/>
      <c r="E133" s="201" t="s">
        <v>191</v>
      </c>
      <c r="F133" s="202">
        <v>11100</v>
      </c>
      <c r="G133" s="202">
        <f t="shared" ref="G133:G134" si="17">H133-F133</f>
        <v>0</v>
      </c>
      <c r="H133" s="202">
        <v>11100</v>
      </c>
      <c r="I133" s="86"/>
      <c r="J133" s="86"/>
      <c r="K133" s="86"/>
      <c r="L133" s="86"/>
      <c r="M133" s="77"/>
      <c r="N133" s="77"/>
      <c r="O133" s="77"/>
    </row>
    <row r="134" spans="1:15" ht="20.100000000000001" hidden="1" customHeight="1" x14ac:dyDescent="0.2">
      <c r="A134" s="200"/>
      <c r="B134" s="200"/>
      <c r="C134" s="200"/>
      <c r="D134" s="200"/>
      <c r="E134" s="284" t="s">
        <v>194</v>
      </c>
      <c r="F134" s="202">
        <v>89700</v>
      </c>
      <c r="G134" s="202">
        <f t="shared" si="17"/>
        <v>0</v>
      </c>
      <c r="H134" s="202">
        <v>89700</v>
      </c>
      <c r="I134" s="86"/>
      <c r="J134" s="86"/>
      <c r="K134" s="86"/>
      <c r="L134" s="86"/>
      <c r="M134" s="77"/>
      <c r="N134" s="77"/>
      <c r="O134" s="77"/>
    </row>
    <row r="135" spans="1:15" ht="20.100000000000001" customHeight="1" x14ac:dyDescent="0.2">
      <c r="A135" s="87"/>
      <c r="B135" s="87"/>
      <c r="C135" s="87"/>
      <c r="D135" s="87">
        <v>3235</v>
      </c>
      <c r="E135" s="97" t="s">
        <v>38</v>
      </c>
      <c r="F135" s="92">
        <f>F136+F138+F140</f>
        <v>27000</v>
      </c>
      <c r="G135" s="92">
        <f>G136+G138+G140</f>
        <v>0</v>
      </c>
      <c r="H135" s="92">
        <f>H136+H138+H140</f>
        <v>27000</v>
      </c>
      <c r="I135" s="84"/>
      <c r="J135" s="84"/>
      <c r="K135" s="84"/>
      <c r="L135" s="84"/>
      <c r="M135" s="77"/>
      <c r="N135" s="77"/>
      <c r="O135" s="77"/>
    </row>
    <row r="136" spans="1:15" ht="20.100000000000001" hidden="1" customHeight="1" x14ac:dyDescent="0.2">
      <c r="A136" s="87"/>
      <c r="B136" s="87"/>
      <c r="C136" s="87"/>
      <c r="D136" s="87"/>
      <c r="E136" s="97" t="s">
        <v>196</v>
      </c>
      <c r="F136" s="92">
        <f>F137</f>
        <v>1000</v>
      </c>
      <c r="G136" s="92">
        <f>G137</f>
        <v>0</v>
      </c>
      <c r="H136" s="92">
        <f>H137</f>
        <v>1000</v>
      </c>
      <c r="I136" s="85"/>
      <c r="J136" s="85"/>
      <c r="K136" s="85"/>
      <c r="L136" s="85"/>
      <c r="M136" s="77"/>
      <c r="N136" s="77"/>
      <c r="O136" s="77"/>
    </row>
    <row r="137" spans="1:15" ht="20.100000000000001" hidden="1" customHeight="1" x14ac:dyDescent="0.2">
      <c r="A137" s="200"/>
      <c r="B137" s="200"/>
      <c r="C137" s="200"/>
      <c r="D137" s="200"/>
      <c r="E137" s="201" t="s">
        <v>196</v>
      </c>
      <c r="F137" s="202">
        <v>1000</v>
      </c>
      <c r="G137" s="202">
        <f>H137-F137</f>
        <v>0</v>
      </c>
      <c r="H137" s="202">
        <v>1000</v>
      </c>
      <c r="I137" s="86"/>
      <c r="J137" s="86"/>
      <c r="K137" s="86"/>
      <c r="L137" s="86"/>
      <c r="M137" s="77"/>
      <c r="N137" s="77"/>
      <c r="O137" s="77"/>
    </row>
    <row r="138" spans="1:15" ht="20.100000000000001" hidden="1" customHeight="1" x14ac:dyDescent="0.2">
      <c r="A138" s="87"/>
      <c r="B138" s="87"/>
      <c r="C138" s="87"/>
      <c r="D138" s="87"/>
      <c r="E138" s="97" t="s">
        <v>61</v>
      </c>
      <c r="F138" s="92">
        <f>F139</f>
        <v>22000</v>
      </c>
      <c r="G138" s="92">
        <f>G139</f>
        <v>0</v>
      </c>
      <c r="H138" s="92">
        <f>H139</f>
        <v>22000</v>
      </c>
      <c r="I138" s="85"/>
      <c r="J138" s="85"/>
      <c r="K138" s="85"/>
      <c r="L138" s="85"/>
      <c r="M138" s="77"/>
      <c r="N138" s="77"/>
      <c r="O138" s="77"/>
    </row>
    <row r="139" spans="1:15" ht="20.100000000000001" hidden="1" customHeight="1" x14ac:dyDescent="0.2">
      <c r="A139" s="200"/>
      <c r="B139" s="200"/>
      <c r="C139" s="200"/>
      <c r="D139" s="200"/>
      <c r="E139" s="201" t="s">
        <v>61</v>
      </c>
      <c r="F139" s="202">
        <v>22000</v>
      </c>
      <c r="G139" s="202">
        <f>H139-F139</f>
        <v>0</v>
      </c>
      <c r="H139" s="202">
        <v>22000</v>
      </c>
      <c r="I139" s="86"/>
      <c r="J139" s="86"/>
      <c r="K139" s="86"/>
      <c r="L139" s="86"/>
      <c r="M139" s="77"/>
      <c r="N139" s="77"/>
      <c r="O139" s="77"/>
    </row>
    <row r="140" spans="1:15" ht="20.100000000000001" hidden="1" customHeight="1" x14ac:dyDescent="0.2">
      <c r="A140" s="87"/>
      <c r="B140" s="87"/>
      <c r="C140" s="87"/>
      <c r="D140" s="87"/>
      <c r="E140" s="97" t="s">
        <v>384</v>
      </c>
      <c r="F140" s="92">
        <f>F141</f>
        <v>4000</v>
      </c>
      <c r="G140" s="92">
        <f>G141</f>
        <v>0</v>
      </c>
      <c r="H140" s="92">
        <f>H141</f>
        <v>4000</v>
      </c>
      <c r="I140" s="85"/>
      <c r="J140" s="85"/>
      <c r="K140" s="85"/>
      <c r="L140" s="85"/>
      <c r="M140" s="77"/>
      <c r="N140" s="77"/>
      <c r="O140" s="77"/>
    </row>
    <row r="141" spans="1:15" ht="20.100000000000001" hidden="1" customHeight="1" x14ac:dyDescent="0.2">
      <c r="A141" s="200"/>
      <c r="B141" s="200"/>
      <c r="C141" s="200"/>
      <c r="D141" s="200"/>
      <c r="E141" s="201" t="s">
        <v>384</v>
      </c>
      <c r="F141" s="202">
        <v>4000</v>
      </c>
      <c r="G141" s="202">
        <f>H141-F141</f>
        <v>0</v>
      </c>
      <c r="H141" s="202">
        <v>4000</v>
      </c>
      <c r="I141" s="86"/>
      <c r="J141" s="86"/>
      <c r="K141" s="86"/>
      <c r="L141" s="86"/>
      <c r="M141" s="77"/>
      <c r="N141" s="77"/>
      <c r="O141" s="77"/>
    </row>
    <row r="142" spans="1:15" ht="20.100000000000001" customHeight="1" x14ac:dyDescent="0.2">
      <c r="A142" s="87"/>
      <c r="B142" s="87"/>
      <c r="C142" s="87"/>
      <c r="D142" s="87">
        <v>3236</v>
      </c>
      <c r="E142" s="97" t="s">
        <v>39</v>
      </c>
      <c r="F142" s="92">
        <f>F143+F145</f>
        <v>317089</v>
      </c>
      <c r="G142" s="92">
        <f>G143+G145</f>
        <v>0</v>
      </c>
      <c r="H142" s="92">
        <f>H143+H145</f>
        <v>317089</v>
      </c>
      <c r="I142" s="84"/>
      <c r="J142" s="84"/>
      <c r="K142" s="84"/>
      <c r="L142" s="84"/>
      <c r="M142" s="77"/>
      <c r="N142" s="77"/>
      <c r="O142" s="77"/>
    </row>
    <row r="143" spans="1:15" s="99" customFormat="1" ht="20.100000000000001" hidden="1" customHeight="1" x14ac:dyDescent="0.2">
      <c r="A143" s="98"/>
      <c r="B143" s="98"/>
      <c r="C143" s="87"/>
      <c r="D143" s="87"/>
      <c r="E143" s="97" t="s">
        <v>202</v>
      </c>
      <c r="F143" s="92">
        <f>F144</f>
        <v>220089</v>
      </c>
      <c r="G143" s="92">
        <f>G144</f>
        <v>0</v>
      </c>
      <c r="H143" s="92">
        <f>H144</f>
        <v>220089</v>
      </c>
      <c r="I143" s="85"/>
      <c r="J143" s="85"/>
      <c r="K143" s="85"/>
      <c r="L143" s="85"/>
      <c r="M143" s="77"/>
      <c r="N143" s="77"/>
      <c r="O143" s="77"/>
    </row>
    <row r="144" spans="1:15" ht="20.100000000000001" hidden="1" customHeight="1" x14ac:dyDescent="0.2">
      <c r="A144" s="200"/>
      <c r="B144" s="200"/>
      <c r="C144" s="200"/>
      <c r="D144" s="200"/>
      <c r="E144" s="201" t="s">
        <v>202</v>
      </c>
      <c r="F144" s="202">
        <v>220089</v>
      </c>
      <c r="G144" s="202">
        <f>H144-F144</f>
        <v>0</v>
      </c>
      <c r="H144" s="202">
        <v>220089</v>
      </c>
      <c r="I144" s="100"/>
      <c r="J144" s="100"/>
      <c r="K144" s="100"/>
      <c r="L144" s="100"/>
      <c r="M144" s="77"/>
      <c r="N144" s="77"/>
      <c r="O144" s="77"/>
    </row>
    <row r="145" spans="1:15" ht="20.100000000000001" hidden="1" customHeight="1" x14ac:dyDescent="0.2">
      <c r="A145" s="87"/>
      <c r="B145" s="87"/>
      <c r="C145" s="87"/>
      <c r="D145" s="87"/>
      <c r="E145" s="97" t="s">
        <v>205</v>
      </c>
      <c r="F145" s="92">
        <f>F146</f>
        <v>97000</v>
      </c>
      <c r="G145" s="92">
        <f>G146</f>
        <v>0</v>
      </c>
      <c r="H145" s="92">
        <f>H146</f>
        <v>97000</v>
      </c>
      <c r="I145" s="101"/>
      <c r="J145" s="101"/>
      <c r="K145" s="101"/>
      <c r="L145" s="101"/>
      <c r="M145" s="77"/>
      <c r="N145" s="77"/>
      <c r="O145" s="77"/>
    </row>
    <row r="146" spans="1:15" ht="20.100000000000001" hidden="1" customHeight="1" x14ac:dyDescent="0.2">
      <c r="A146" s="200"/>
      <c r="B146" s="200"/>
      <c r="C146" s="200"/>
      <c r="D146" s="200"/>
      <c r="E146" s="201" t="s">
        <v>205</v>
      </c>
      <c r="F146" s="202">
        <v>97000</v>
      </c>
      <c r="G146" s="202">
        <f>H146-F146</f>
        <v>0</v>
      </c>
      <c r="H146" s="202">
        <v>97000</v>
      </c>
      <c r="I146" s="100"/>
      <c r="J146" s="100"/>
      <c r="K146" s="100"/>
      <c r="L146" s="100"/>
      <c r="M146" s="77"/>
      <c r="N146" s="77"/>
      <c r="O146" s="77"/>
    </row>
    <row r="147" spans="1:15" ht="20.100000000000001" customHeight="1" x14ac:dyDescent="0.2">
      <c r="A147" s="87"/>
      <c r="B147" s="87"/>
      <c r="C147" s="87"/>
      <c r="D147" s="87">
        <v>3237</v>
      </c>
      <c r="E147" s="97" t="s">
        <v>371</v>
      </c>
      <c r="F147" s="92">
        <f>F148+F150+F152</f>
        <v>820500</v>
      </c>
      <c r="G147" s="92">
        <f>G148+G150+G152</f>
        <v>0</v>
      </c>
      <c r="H147" s="92">
        <f>H148+H150+H152</f>
        <v>820500</v>
      </c>
      <c r="I147" s="102"/>
      <c r="J147" s="102"/>
      <c r="K147" s="102"/>
      <c r="L147" s="102"/>
      <c r="M147" s="77"/>
      <c r="N147" s="77"/>
      <c r="O147" s="77"/>
    </row>
    <row r="148" spans="1:15" ht="20.100000000000001" hidden="1" customHeight="1" x14ac:dyDescent="0.2">
      <c r="A148" s="87"/>
      <c r="B148" s="87"/>
      <c r="C148" s="87"/>
      <c r="D148" s="87"/>
      <c r="E148" s="97" t="s">
        <v>385</v>
      </c>
      <c r="F148" s="92">
        <f>F149</f>
        <v>205000</v>
      </c>
      <c r="G148" s="92">
        <f>G149</f>
        <v>0</v>
      </c>
      <c r="H148" s="92">
        <f>H149</f>
        <v>205000</v>
      </c>
      <c r="I148" s="101"/>
      <c r="J148" s="101"/>
      <c r="K148" s="101"/>
      <c r="L148" s="101"/>
      <c r="M148" s="77"/>
      <c r="N148" s="77"/>
      <c r="O148" s="77"/>
    </row>
    <row r="149" spans="1:15" ht="20.100000000000001" hidden="1" customHeight="1" x14ac:dyDescent="0.2">
      <c r="A149" s="200"/>
      <c r="B149" s="200"/>
      <c r="C149" s="200"/>
      <c r="D149" s="200"/>
      <c r="E149" s="201" t="s">
        <v>385</v>
      </c>
      <c r="F149" s="202">
        <v>205000</v>
      </c>
      <c r="G149" s="202">
        <f>H149-F149</f>
        <v>0</v>
      </c>
      <c r="H149" s="202">
        <v>205000</v>
      </c>
      <c r="I149" s="100"/>
      <c r="J149" s="100"/>
      <c r="K149" s="100"/>
      <c r="L149" s="100"/>
      <c r="M149" s="77"/>
      <c r="N149" s="77"/>
      <c r="O149" s="77"/>
    </row>
    <row r="150" spans="1:15" ht="20.100000000000001" hidden="1" customHeight="1" x14ac:dyDescent="0.2">
      <c r="A150" s="87"/>
      <c r="B150" s="87"/>
      <c r="C150" s="87"/>
      <c r="D150" s="87"/>
      <c r="E150" s="97" t="s">
        <v>212</v>
      </c>
      <c r="F150" s="92">
        <f>F151</f>
        <v>65500</v>
      </c>
      <c r="G150" s="92">
        <f>G151</f>
        <v>0</v>
      </c>
      <c r="H150" s="92">
        <f>H151</f>
        <v>65500</v>
      </c>
      <c r="I150" s="101"/>
      <c r="J150" s="101"/>
      <c r="K150" s="101"/>
      <c r="L150" s="101"/>
      <c r="M150" s="77"/>
      <c r="N150" s="77"/>
      <c r="O150" s="77"/>
    </row>
    <row r="151" spans="1:15" s="96" customFormat="1" ht="20.100000000000001" hidden="1" customHeight="1" x14ac:dyDescent="0.2">
      <c r="A151" s="200"/>
      <c r="B151" s="200"/>
      <c r="C151" s="200"/>
      <c r="D151" s="200"/>
      <c r="E151" s="201" t="s">
        <v>212</v>
      </c>
      <c r="F151" s="202">
        <v>65500</v>
      </c>
      <c r="G151" s="202">
        <f>H151-F151</f>
        <v>0</v>
      </c>
      <c r="H151" s="202">
        <v>65500</v>
      </c>
      <c r="I151" s="100"/>
      <c r="J151" s="100"/>
      <c r="K151" s="100"/>
      <c r="L151" s="95"/>
      <c r="M151" s="77"/>
      <c r="N151" s="77"/>
      <c r="O151" s="77"/>
    </row>
    <row r="152" spans="1:15" ht="20.100000000000001" hidden="1" customHeight="1" x14ac:dyDescent="0.2">
      <c r="A152" s="87"/>
      <c r="B152" s="87"/>
      <c r="C152" s="87"/>
      <c r="D152" s="87"/>
      <c r="E152" s="97" t="s">
        <v>215</v>
      </c>
      <c r="F152" s="92">
        <f>F153+F154</f>
        <v>550000</v>
      </c>
      <c r="G152" s="92">
        <f>G153+G154</f>
        <v>0</v>
      </c>
      <c r="H152" s="92">
        <f>H153+H154</f>
        <v>550000</v>
      </c>
      <c r="I152" s="101"/>
      <c r="J152" s="101"/>
      <c r="K152" s="101"/>
      <c r="L152" s="101"/>
      <c r="M152" s="77"/>
      <c r="N152" s="77"/>
      <c r="O152" s="77"/>
    </row>
    <row r="153" spans="1:15" ht="20.100000000000001" hidden="1" customHeight="1" x14ac:dyDescent="0.2">
      <c r="A153" s="200"/>
      <c r="B153" s="200"/>
      <c r="C153" s="200"/>
      <c r="D153" s="200"/>
      <c r="E153" s="201" t="s">
        <v>215</v>
      </c>
      <c r="F153" s="202">
        <v>550000</v>
      </c>
      <c r="G153" s="202">
        <f t="shared" ref="G153:G154" si="18">H153-F153</f>
        <v>0</v>
      </c>
      <c r="H153" s="202">
        <v>550000</v>
      </c>
      <c r="I153" s="100"/>
      <c r="J153" s="100"/>
      <c r="K153" s="100"/>
      <c r="L153" s="100"/>
      <c r="M153" s="77"/>
      <c r="N153" s="77"/>
      <c r="O153" s="77"/>
    </row>
    <row r="154" spans="1:15" ht="20.100000000000001" hidden="1" customHeight="1" x14ac:dyDescent="0.2">
      <c r="A154" s="200"/>
      <c r="B154" s="200"/>
      <c r="C154" s="200"/>
      <c r="D154" s="200"/>
      <c r="E154" s="97" t="s">
        <v>215</v>
      </c>
      <c r="F154" s="202">
        <v>0</v>
      </c>
      <c r="G154" s="202">
        <f t="shared" si="18"/>
        <v>0</v>
      </c>
      <c r="H154" s="202">
        <v>0</v>
      </c>
      <c r="I154" s="100"/>
      <c r="J154" s="100"/>
      <c r="K154" s="100"/>
      <c r="L154" s="100"/>
      <c r="M154" s="77"/>
      <c r="N154" s="77"/>
      <c r="O154" s="77"/>
    </row>
    <row r="155" spans="1:15" ht="20.100000000000001" customHeight="1" x14ac:dyDescent="0.2">
      <c r="A155" s="87"/>
      <c r="B155" s="87"/>
      <c r="C155" s="87"/>
      <c r="D155" s="87">
        <v>3238</v>
      </c>
      <c r="E155" s="97" t="s">
        <v>40</v>
      </c>
      <c r="F155" s="92">
        <f t="shared" ref="F155:H156" si="19">F156</f>
        <v>135200</v>
      </c>
      <c r="G155" s="92">
        <f t="shared" si="19"/>
        <v>0</v>
      </c>
      <c r="H155" s="92">
        <f t="shared" si="19"/>
        <v>135200</v>
      </c>
      <c r="I155" s="84"/>
      <c r="J155" s="84"/>
      <c r="K155" s="84"/>
      <c r="L155" s="84"/>
      <c r="M155" s="77"/>
      <c r="N155" s="77"/>
      <c r="O155" s="77"/>
    </row>
    <row r="156" spans="1:15" ht="20.100000000000001" hidden="1" customHeight="1" x14ac:dyDescent="0.2">
      <c r="A156" s="87"/>
      <c r="B156" s="87"/>
      <c r="C156" s="87"/>
      <c r="D156" s="87"/>
      <c r="E156" s="97" t="s">
        <v>219</v>
      </c>
      <c r="F156" s="92">
        <f t="shared" si="19"/>
        <v>135200</v>
      </c>
      <c r="G156" s="92">
        <f t="shared" si="19"/>
        <v>0</v>
      </c>
      <c r="H156" s="92">
        <f t="shared" si="19"/>
        <v>135200</v>
      </c>
      <c r="I156" s="85"/>
      <c r="J156" s="85"/>
      <c r="K156" s="85"/>
      <c r="L156" s="85"/>
      <c r="M156" s="77"/>
      <c r="N156" s="77"/>
      <c r="O156" s="77"/>
    </row>
    <row r="157" spans="1:15" ht="20.100000000000001" hidden="1" customHeight="1" x14ac:dyDescent="0.2">
      <c r="A157" s="200"/>
      <c r="B157" s="200"/>
      <c r="C157" s="200"/>
      <c r="D157" s="200"/>
      <c r="E157" s="201" t="s">
        <v>219</v>
      </c>
      <c r="F157" s="202">
        <v>135200</v>
      </c>
      <c r="G157" s="202">
        <f>H157-F157</f>
        <v>0</v>
      </c>
      <c r="H157" s="202">
        <v>135200</v>
      </c>
      <c r="I157" s="86"/>
      <c r="J157" s="86"/>
      <c r="K157" s="86"/>
      <c r="L157" s="86"/>
      <c r="M157" s="77"/>
      <c r="N157" s="77"/>
      <c r="O157" s="77"/>
    </row>
    <row r="158" spans="1:15" ht="20.100000000000001" customHeight="1" x14ac:dyDescent="0.2">
      <c r="A158" s="87"/>
      <c r="B158" s="87"/>
      <c r="C158" s="87"/>
      <c r="D158" s="87">
        <v>3239</v>
      </c>
      <c r="E158" s="97" t="s">
        <v>41</v>
      </c>
      <c r="F158" s="92">
        <f>F159+F162+F164+F166</f>
        <v>429100</v>
      </c>
      <c r="G158" s="92">
        <f>G159+G162+G164+G166</f>
        <v>0</v>
      </c>
      <c r="H158" s="92">
        <f>H159+H162+H164+H166</f>
        <v>429100</v>
      </c>
      <c r="I158" s="84"/>
      <c r="J158" s="84"/>
      <c r="K158" s="84"/>
      <c r="L158" s="84"/>
      <c r="M158" s="77"/>
      <c r="N158" s="77"/>
      <c r="O158" s="77"/>
    </row>
    <row r="159" spans="1:15" ht="25.5" hidden="1" x14ac:dyDescent="0.2">
      <c r="A159" s="87"/>
      <c r="B159" s="87"/>
      <c r="C159" s="87"/>
      <c r="D159" s="87"/>
      <c r="E159" s="88" t="s">
        <v>222</v>
      </c>
      <c r="F159" s="92">
        <f>F161+F160</f>
        <v>28000</v>
      </c>
      <c r="G159" s="92">
        <f t="shared" ref="G159:H159" si="20">G161+G160</f>
        <v>0</v>
      </c>
      <c r="H159" s="92">
        <f t="shared" si="20"/>
        <v>28000</v>
      </c>
      <c r="I159" s="85"/>
      <c r="J159" s="85"/>
      <c r="K159" s="85"/>
      <c r="L159" s="85"/>
      <c r="M159" s="77"/>
      <c r="N159" s="77"/>
      <c r="O159" s="77"/>
    </row>
    <row r="160" spans="1:15" ht="25.5" hidden="1" x14ac:dyDescent="0.2">
      <c r="A160" s="200"/>
      <c r="B160" s="200"/>
      <c r="C160" s="200"/>
      <c r="D160" s="200"/>
      <c r="E160" s="284" t="s">
        <v>222</v>
      </c>
      <c r="F160" s="202">
        <v>28000</v>
      </c>
      <c r="G160" s="202">
        <f>H160-F160</f>
        <v>0</v>
      </c>
      <c r="H160" s="202">
        <v>28000</v>
      </c>
      <c r="I160" s="86"/>
      <c r="J160" s="86"/>
      <c r="K160" s="86"/>
      <c r="L160" s="86"/>
      <c r="M160" s="77"/>
      <c r="N160" s="77"/>
      <c r="O160" s="77"/>
    </row>
    <row r="161" spans="1:15" ht="20.25" hidden="1" customHeight="1" x14ac:dyDescent="0.2">
      <c r="A161" s="200"/>
      <c r="B161" s="200"/>
      <c r="C161" s="200"/>
      <c r="D161" s="200"/>
      <c r="E161" s="88" t="s">
        <v>451</v>
      </c>
      <c r="F161" s="202">
        <v>0</v>
      </c>
      <c r="G161" s="202">
        <f>H161-F161</f>
        <v>0</v>
      </c>
      <c r="H161" s="202">
        <v>0</v>
      </c>
      <c r="I161" s="86"/>
      <c r="J161" s="86"/>
      <c r="K161" s="86"/>
      <c r="L161" s="86"/>
      <c r="M161" s="77"/>
      <c r="N161" s="77"/>
      <c r="O161" s="77"/>
    </row>
    <row r="162" spans="1:15" ht="20.100000000000001" hidden="1" customHeight="1" x14ac:dyDescent="0.2">
      <c r="A162" s="87"/>
      <c r="B162" s="87"/>
      <c r="C162" s="87"/>
      <c r="D162" s="87"/>
      <c r="E162" s="97" t="s">
        <v>225</v>
      </c>
      <c r="F162" s="92">
        <f>F163</f>
        <v>17950</v>
      </c>
      <c r="G162" s="92">
        <f>G163</f>
        <v>0</v>
      </c>
      <c r="H162" s="92">
        <f>H163</f>
        <v>17950</v>
      </c>
      <c r="I162" s="85"/>
      <c r="J162" s="85"/>
      <c r="K162" s="85"/>
      <c r="L162" s="85"/>
      <c r="M162" s="77"/>
      <c r="N162" s="77"/>
      <c r="O162" s="77"/>
    </row>
    <row r="163" spans="1:15" ht="20.100000000000001" hidden="1" customHeight="1" x14ac:dyDescent="0.2">
      <c r="A163" s="200"/>
      <c r="B163" s="200"/>
      <c r="C163" s="200"/>
      <c r="D163" s="200"/>
      <c r="E163" s="201" t="s">
        <v>225</v>
      </c>
      <c r="F163" s="202">
        <v>17950</v>
      </c>
      <c r="G163" s="202">
        <f>H163-F163</f>
        <v>0</v>
      </c>
      <c r="H163" s="202">
        <v>17950</v>
      </c>
      <c r="I163" s="86"/>
      <c r="J163" s="86"/>
      <c r="K163" s="86"/>
      <c r="L163" s="86"/>
      <c r="M163" s="77"/>
      <c r="N163" s="77"/>
      <c r="O163" s="77"/>
    </row>
    <row r="164" spans="1:15" ht="20.100000000000001" hidden="1" customHeight="1" x14ac:dyDescent="0.2">
      <c r="A164" s="87"/>
      <c r="B164" s="87"/>
      <c r="C164" s="87"/>
      <c r="D164" s="87"/>
      <c r="E164" s="97" t="s">
        <v>228</v>
      </c>
      <c r="F164" s="92">
        <f>F165</f>
        <v>55150</v>
      </c>
      <c r="G164" s="92">
        <f>G165</f>
        <v>0</v>
      </c>
      <c r="H164" s="92">
        <f>H165</f>
        <v>55150</v>
      </c>
      <c r="I164" s="85"/>
      <c r="J164" s="85"/>
      <c r="K164" s="85"/>
      <c r="L164" s="85"/>
      <c r="M164" s="77"/>
      <c r="N164" s="77"/>
      <c r="O164" s="77"/>
    </row>
    <row r="165" spans="1:15" ht="20.100000000000001" hidden="1" customHeight="1" x14ac:dyDescent="0.2">
      <c r="A165" s="200"/>
      <c r="B165" s="200"/>
      <c r="C165" s="200"/>
      <c r="D165" s="200"/>
      <c r="E165" s="201" t="s">
        <v>228</v>
      </c>
      <c r="F165" s="202">
        <v>55150</v>
      </c>
      <c r="G165" s="202">
        <f>H165-F165</f>
        <v>0</v>
      </c>
      <c r="H165" s="202">
        <v>55150</v>
      </c>
      <c r="I165" s="86"/>
      <c r="J165" s="86"/>
      <c r="K165" s="86"/>
      <c r="L165" s="86"/>
      <c r="M165" s="77"/>
      <c r="N165" s="77"/>
      <c r="O165" s="77"/>
    </row>
    <row r="166" spans="1:15" ht="20.100000000000001" hidden="1" customHeight="1" x14ac:dyDescent="0.2">
      <c r="A166" s="87"/>
      <c r="B166" s="87"/>
      <c r="C166" s="87"/>
      <c r="D166" s="87"/>
      <c r="E166" s="97" t="s">
        <v>231</v>
      </c>
      <c r="F166" s="92">
        <f>F167+F168+F169+F170+F171</f>
        <v>328000</v>
      </c>
      <c r="G166" s="92">
        <f>G167+G168+G169+G170+G171</f>
        <v>0</v>
      </c>
      <c r="H166" s="92">
        <f>H167+H168+H169+H170+H171</f>
        <v>328000</v>
      </c>
      <c r="I166" s="85"/>
      <c r="J166" s="85"/>
      <c r="K166" s="85"/>
      <c r="L166" s="85"/>
      <c r="M166" s="77"/>
      <c r="N166" s="77"/>
      <c r="O166" s="77"/>
    </row>
    <row r="167" spans="1:15" ht="25.5" hidden="1" x14ac:dyDescent="0.2">
      <c r="A167" s="200"/>
      <c r="B167" s="200"/>
      <c r="C167" s="200"/>
      <c r="D167" s="200"/>
      <c r="E167" s="284" t="s">
        <v>233</v>
      </c>
      <c r="F167" s="202">
        <v>90000</v>
      </c>
      <c r="G167" s="202">
        <f t="shared" ref="G167:G171" si="21">H167-F167</f>
        <v>0</v>
      </c>
      <c r="H167" s="202">
        <v>90000</v>
      </c>
      <c r="I167" s="86"/>
      <c r="J167" s="86"/>
      <c r="K167" s="86"/>
      <c r="L167" s="86"/>
      <c r="M167" s="77"/>
      <c r="N167" s="77"/>
      <c r="O167" s="77"/>
    </row>
    <row r="168" spans="1:15" ht="25.5" hidden="1" x14ac:dyDescent="0.2">
      <c r="A168" s="200"/>
      <c r="B168" s="200"/>
      <c r="C168" s="200"/>
      <c r="D168" s="200"/>
      <c r="E168" s="284" t="s">
        <v>235</v>
      </c>
      <c r="F168" s="202">
        <v>50000</v>
      </c>
      <c r="G168" s="202">
        <f t="shared" si="21"/>
        <v>0</v>
      </c>
      <c r="H168" s="202">
        <v>50000</v>
      </c>
      <c r="I168" s="86"/>
      <c r="J168" s="86"/>
      <c r="K168" s="86"/>
      <c r="L168" s="86"/>
      <c r="M168" s="77"/>
      <c r="N168" s="77"/>
      <c r="O168" s="77"/>
    </row>
    <row r="169" spans="1:15" ht="25.5" hidden="1" x14ac:dyDescent="0.2">
      <c r="A169" s="200"/>
      <c r="B169" s="200"/>
      <c r="C169" s="200"/>
      <c r="D169" s="200"/>
      <c r="E169" s="284" t="s">
        <v>237</v>
      </c>
      <c r="F169" s="202">
        <v>70000</v>
      </c>
      <c r="G169" s="202">
        <f t="shared" si="21"/>
        <v>0</v>
      </c>
      <c r="H169" s="202">
        <v>70000</v>
      </c>
      <c r="I169" s="86"/>
      <c r="J169" s="86"/>
      <c r="K169" s="86"/>
      <c r="L169" s="86"/>
      <c r="M169" s="77"/>
      <c r="N169" s="77"/>
      <c r="O169" s="77"/>
    </row>
    <row r="170" spans="1:15" ht="25.5" hidden="1" x14ac:dyDescent="0.2">
      <c r="A170" s="200"/>
      <c r="B170" s="200"/>
      <c r="C170" s="200"/>
      <c r="D170" s="200"/>
      <c r="E170" s="284" t="s">
        <v>239</v>
      </c>
      <c r="F170" s="202">
        <v>100000</v>
      </c>
      <c r="G170" s="202">
        <f t="shared" si="21"/>
        <v>0</v>
      </c>
      <c r="H170" s="202">
        <v>100000</v>
      </c>
      <c r="I170" s="86"/>
      <c r="J170" s="86"/>
      <c r="K170" s="86"/>
      <c r="L170" s="86"/>
      <c r="M170" s="77"/>
      <c r="N170" s="77"/>
      <c r="O170" s="77"/>
    </row>
    <row r="171" spans="1:15" ht="20.100000000000001" hidden="1" customHeight="1" x14ac:dyDescent="0.2">
      <c r="A171" s="200"/>
      <c r="B171" s="200"/>
      <c r="C171" s="200"/>
      <c r="D171" s="200"/>
      <c r="E171" s="284" t="s">
        <v>241</v>
      </c>
      <c r="F171" s="202">
        <v>18000</v>
      </c>
      <c r="G171" s="202">
        <f t="shared" si="21"/>
        <v>0</v>
      </c>
      <c r="H171" s="202">
        <v>18000</v>
      </c>
      <c r="I171" s="86"/>
      <c r="J171" s="86"/>
      <c r="K171" s="86"/>
      <c r="L171" s="86"/>
      <c r="M171" s="77"/>
      <c r="N171" s="77"/>
      <c r="O171" s="77"/>
    </row>
    <row r="172" spans="1:15" s="68" customFormat="1" ht="27" hidden="1" customHeight="1" x14ac:dyDescent="0.2">
      <c r="A172" s="157"/>
      <c r="B172" s="89"/>
      <c r="C172" s="89">
        <v>324</v>
      </c>
      <c r="D172" s="89"/>
      <c r="E172" s="165" t="s">
        <v>42</v>
      </c>
      <c r="F172" s="217">
        <f t="shared" ref="F172:H174" si="22">F173</f>
        <v>0</v>
      </c>
      <c r="G172" s="217">
        <f t="shared" si="22"/>
        <v>0</v>
      </c>
      <c r="H172" s="217">
        <f t="shared" si="22"/>
        <v>0</v>
      </c>
      <c r="I172" s="156"/>
      <c r="J172" s="156"/>
      <c r="K172" s="156"/>
      <c r="L172" s="72"/>
      <c r="M172" s="77"/>
      <c r="N172" s="77"/>
      <c r="O172" s="77"/>
    </row>
    <row r="173" spans="1:15" s="99" customFormat="1" ht="27" hidden="1" customHeight="1" x14ac:dyDescent="0.2">
      <c r="A173" s="98"/>
      <c r="B173" s="98"/>
      <c r="C173" s="87"/>
      <c r="D173" s="87">
        <v>3241</v>
      </c>
      <c r="E173" s="88" t="s">
        <v>43</v>
      </c>
      <c r="F173" s="92">
        <f t="shared" si="22"/>
        <v>0</v>
      </c>
      <c r="G173" s="92">
        <f t="shared" si="22"/>
        <v>0</v>
      </c>
      <c r="H173" s="92">
        <f t="shared" si="22"/>
        <v>0</v>
      </c>
      <c r="I173" s="84"/>
      <c r="J173" s="84"/>
      <c r="K173" s="84"/>
      <c r="L173" s="84"/>
      <c r="M173" s="77"/>
      <c r="N173" s="77"/>
      <c r="O173" s="77"/>
    </row>
    <row r="174" spans="1:15" s="99" customFormat="1" ht="27" hidden="1" customHeight="1" x14ac:dyDescent="0.2">
      <c r="A174" s="98"/>
      <c r="B174" s="98"/>
      <c r="C174" s="87"/>
      <c r="D174" s="87"/>
      <c r="E174" s="88" t="s">
        <v>243</v>
      </c>
      <c r="F174" s="92">
        <f t="shared" si="22"/>
        <v>0</v>
      </c>
      <c r="G174" s="92">
        <f t="shared" si="22"/>
        <v>0</v>
      </c>
      <c r="H174" s="92">
        <f t="shared" si="22"/>
        <v>0</v>
      </c>
      <c r="I174" s="85"/>
      <c r="J174" s="85"/>
      <c r="K174" s="85"/>
      <c r="L174" s="85"/>
      <c r="M174" s="77"/>
      <c r="N174" s="77"/>
      <c r="O174" s="77"/>
    </row>
    <row r="175" spans="1:15" s="99" customFormat="1" ht="27" hidden="1" customHeight="1" x14ac:dyDescent="0.2">
      <c r="A175" s="203"/>
      <c r="B175" s="203"/>
      <c r="C175" s="200"/>
      <c r="D175" s="200"/>
      <c r="E175" s="88" t="s">
        <v>431</v>
      </c>
      <c r="F175" s="202">
        <v>0</v>
      </c>
      <c r="G175" s="202">
        <f>H175-F175</f>
        <v>0</v>
      </c>
      <c r="H175" s="202">
        <v>0</v>
      </c>
      <c r="I175" s="86"/>
      <c r="J175" s="86"/>
      <c r="K175" s="86"/>
      <c r="L175" s="86"/>
      <c r="M175" s="77"/>
      <c r="N175" s="77"/>
      <c r="O175" s="77"/>
    </row>
    <row r="176" spans="1:15" s="68" customFormat="1" ht="30" customHeight="1" x14ac:dyDescent="0.2">
      <c r="A176" s="157"/>
      <c r="B176" s="89"/>
      <c r="C176" s="89">
        <v>329</v>
      </c>
      <c r="D176" s="89"/>
      <c r="E176" s="167" t="s">
        <v>44</v>
      </c>
      <c r="F176" s="217">
        <f>F177+F180+F187+F190+F193+F204+F201</f>
        <v>338000</v>
      </c>
      <c r="G176" s="217">
        <f t="shared" ref="G176:H176" si="23">G177+G180+G187+G190+G193+G204+G201</f>
        <v>0</v>
      </c>
      <c r="H176" s="217">
        <f t="shared" si="23"/>
        <v>338000</v>
      </c>
      <c r="I176" s="156"/>
      <c r="J176" s="156"/>
      <c r="K176" s="156"/>
      <c r="L176" s="72"/>
      <c r="M176" s="77"/>
      <c r="N176" s="77"/>
      <c r="O176" s="77"/>
    </row>
    <row r="177" spans="1:15" ht="27.75" customHeight="1" x14ac:dyDescent="0.2">
      <c r="A177" s="87"/>
      <c r="B177" s="87"/>
      <c r="C177" s="87"/>
      <c r="D177" s="87">
        <v>3291</v>
      </c>
      <c r="E177" s="88" t="s">
        <v>45</v>
      </c>
      <c r="F177" s="92">
        <f t="shared" ref="F177:H178" si="24">F178</f>
        <v>63000</v>
      </c>
      <c r="G177" s="92">
        <f t="shared" si="24"/>
        <v>0</v>
      </c>
      <c r="H177" s="92">
        <f t="shared" si="24"/>
        <v>63000</v>
      </c>
      <c r="I177" s="84"/>
      <c r="J177" s="84"/>
      <c r="K177" s="84"/>
      <c r="L177" s="84"/>
      <c r="M177" s="77"/>
      <c r="N177" s="77"/>
      <c r="O177" s="77"/>
    </row>
    <row r="178" spans="1:15" ht="27.75" hidden="1" customHeight="1" x14ac:dyDescent="0.2">
      <c r="A178" s="87"/>
      <c r="B178" s="87"/>
      <c r="C178" s="87"/>
      <c r="D178" s="87"/>
      <c r="E178" s="88" t="s">
        <v>248</v>
      </c>
      <c r="F178" s="92">
        <f t="shared" si="24"/>
        <v>63000</v>
      </c>
      <c r="G178" s="92">
        <f t="shared" si="24"/>
        <v>0</v>
      </c>
      <c r="H178" s="92">
        <f t="shared" si="24"/>
        <v>63000</v>
      </c>
      <c r="I178" s="85"/>
      <c r="J178" s="85"/>
      <c r="K178" s="85"/>
      <c r="L178" s="85"/>
      <c r="M178" s="77"/>
      <c r="N178" s="77"/>
      <c r="O178" s="77"/>
    </row>
    <row r="179" spans="1:15" ht="27.75" hidden="1" customHeight="1" x14ac:dyDescent="0.2">
      <c r="A179" s="200"/>
      <c r="B179" s="200"/>
      <c r="C179" s="200"/>
      <c r="D179" s="200"/>
      <c r="E179" s="284" t="s">
        <v>248</v>
      </c>
      <c r="F179" s="202">
        <v>63000</v>
      </c>
      <c r="G179" s="202">
        <f>H179-F179</f>
        <v>0</v>
      </c>
      <c r="H179" s="202">
        <v>63000</v>
      </c>
      <c r="I179" s="86"/>
      <c r="J179" s="86"/>
      <c r="K179" s="86"/>
      <c r="L179" s="86"/>
      <c r="M179" s="77"/>
      <c r="N179" s="77"/>
      <c r="O179" s="77"/>
    </row>
    <row r="180" spans="1:15" ht="20.100000000000001" customHeight="1" x14ac:dyDescent="0.2">
      <c r="A180" s="87"/>
      <c r="B180" s="87"/>
      <c r="C180" s="87"/>
      <c r="D180" s="87">
        <v>3292</v>
      </c>
      <c r="E180" s="88" t="s">
        <v>46</v>
      </c>
      <c r="F180" s="92">
        <f>F181+F183+F185</f>
        <v>67000</v>
      </c>
      <c r="G180" s="92">
        <f>G181+G183+G185</f>
        <v>0</v>
      </c>
      <c r="H180" s="92">
        <f>H181+H183+H185</f>
        <v>67000</v>
      </c>
      <c r="I180" s="84"/>
      <c r="J180" s="84"/>
      <c r="K180" s="84"/>
      <c r="L180" s="84"/>
      <c r="M180" s="77"/>
      <c r="N180" s="77"/>
      <c r="O180" s="77"/>
    </row>
    <row r="181" spans="1:15" ht="20.100000000000001" hidden="1" customHeight="1" x14ac:dyDescent="0.2">
      <c r="A181" s="87"/>
      <c r="B181" s="87"/>
      <c r="C181" s="87"/>
      <c r="D181" s="87"/>
      <c r="E181" s="88" t="s">
        <v>251</v>
      </c>
      <c r="F181" s="92">
        <f>F182</f>
        <v>19000</v>
      </c>
      <c r="G181" s="92">
        <f>G182</f>
        <v>0</v>
      </c>
      <c r="H181" s="92">
        <f>H182</f>
        <v>19000</v>
      </c>
      <c r="I181" s="85"/>
      <c r="J181" s="85"/>
      <c r="K181" s="85"/>
      <c r="L181" s="85"/>
      <c r="M181" s="77"/>
      <c r="N181" s="77"/>
      <c r="O181" s="77"/>
    </row>
    <row r="182" spans="1:15" ht="20.100000000000001" hidden="1" customHeight="1" x14ac:dyDescent="0.2">
      <c r="A182" s="200"/>
      <c r="B182" s="200"/>
      <c r="C182" s="200"/>
      <c r="D182" s="200"/>
      <c r="E182" s="284" t="s">
        <v>251</v>
      </c>
      <c r="F182" s="202">
        <v>19000</v>
      </c>
      <c r="G182" s="202">
        <f>H182-F182</f>
        <v>0</v>
      </c>
      <c r="H182" s="202">
        <v>19000</v>
      </c>
      <c r="I182" s="86"/>
      <c r="J182" s="86"/>
      <c r="K182" s="86"/>
      <c r="L182" s="86"/>
      <c r="M182" s="77"/>
      <c r="N182" s="77"/>
      <c r="O182" s="77"/>
    </row>
    <row r="183" spans="1:15" ht="20.100000000000001" hidden="1" customHeight="1" x14ac:dyDescent="0.2">
      <c r="A183" s="87"/>
      <c r="B183" s="87"/>
      <c r="C183" s="87"/>
      <c r="D183" s="87"/>
      <c r="E183" s="88" t="s">
        <v>377</v>
      </c>
      <c r="F183" s="92">
        <f>F184</f>
        <v>18000</v>
      </c>
      <c r="G183" s="92">
        <f>G184</f>
        <v>0</v>
      </c>
      <c r="H183" s="92">
        <f>H184</f>
        <v>18000</v>
      </c>
      <c r="I183" s="85"/>
      <c r="J183" s="85"/>
      <c r="K183" s="85"/>
      <c r="L183" s="85"/>
      <c r="M183" s="77"/>
      <c r="N183" s="77"/>
      <c r="O183" s="77"/>
    </row>
    <row r="184" spans="1:15" ht="20.100000000000001" hidden="1" customHeight="1" x14ac:dyDescent="0.2">
      <c r="A184" s="200"/>
      <c r="B184" s="200"/>
      <c r="C184" s="200"/>
      <c r="D184" s="200"/>
      <c r="E184" s="284" t="s">
        <v>377</v>
      </c>
      <c r="F184" s="202">
        <v>18000</v>
      </c>
      <c r="G184" s="202">
        <f>H184-F184</f>
        <v>0</v>
      </c>
      <c r="H184" s="202">
        <v>18000</v>
      </c>
      <c r="I184" s="86"/>
      <c r="J184" s="86"/>
      <c r="K184" s="86"/>
      <c r="L184" s="86"/>
      <c r="M184" s="77"/>
      <c r="N184" s="77"/>
      <c r="O184" s="77"/>
    </row>
    <row r="185" spans="1:15" ht="20.100000000000001" hidden="1" customHeight="1" x14ac:dyDescent="0.2">
      <c r="A185" s="87"/>
      <c r="B185" s="87"/>
      <c r="C185" s="87"/>
      <c r="D185" s="87"/>
      <c r="E185" s="88" t="s">
        <v>254</v>
      </c>
      <c r="F185" s="92">
        <f>F186</f>
        <v>30000</v>
      </c>
      <c r="G185" s="92">
        <f>G186</f>
        <v>0</v>
      </c>
      <c r="H185" s="92">
        <f>H186</f>
        <v>30000</v>
      </c>
      <c r="I185" s="85"/>
      <c r="J185" s="85"/>
      <c r="K185" s="85"/>
      <c r="L185" s="85"/>
      <c r="M185" s="77"/>
      <c r="N185" s="77"/>
      <c r="O185" s="77"/>
    </row>
    <row r="186" spans="1:15" ht="20.100000000000001" hidden="1" customHeight="1" x14ac:dyDescent="0.2">
      <c r="A186" s="200"/>
      <c r="B186" s="200"/>
      <c r="C186" s="200"/>
      <c r="D186" s="200"/>
      <c r="E186" s="284" t="s">
        <v>254</v>
      </c>
      <c r="F186" s="202">
        <v>30000</v>
      </c>
      <c r="G186" s="202">
        <f>H186-F186</f>
        <v>0</v>
      </c>
      <c r="H186" s="202">
        <v>30000</v>
      </c>
      <c r="I186" s="86"/>
      <c r="J186" s="86"/>
      <c r="K186" s="86"/>
      <c r="L186" s="86"/>
      <c r="M186" s="77"/>
      <c r="N186" s="77"/>
      <c r="O186" s="77"/>
    </row>
    <row r="187" spans="1:15" ht="20.100000000000001" customHeight="1" x14ac:dyDescent="0.2">
      <c r="A187" s="87"/>
      <c r="B187" s="87"/>
      <c r="C187" s="87"/>
      <c r="D187" s="87">
        <v>3293</v>
      </c>
      <c r="E187" s="88" t="s">
        <v>47</v>
      </c>
      <c r="F187" s="92">
        <f t="shared" ref="F187:H188" si="25">F188</f>
        <v>40000</v>
      </c>
      <c r="G187" s="92">
        <f t="shared" si="25"/>
        <v>0</v>
      </c>
      <c r="H187" s="92">
        <f t="shared" si="25"/>
        <v>40000</v>
      </c>
      <c r="I187" s="84"/>
      <c r="J187" s="84"/>
      <c r="K187" s="84"/>
      <c r="L187" s="84"/>
      <c r="M187" s="77"/>
      <c r="N187" s="77"/>
      <c r="O187" s="77"/>
    </row>
    <row r="188" spans="1:15" ht="20.100000000000001" hidden="1" customHeight="1" x14ac:dyDescent="0.2">
      <c r="A188" s="87"/>
      <c r="B188" s="87"/>
      <c r="C188" s="87"/>
      <c r="D188" s="87"/>
      <c r="E188" s="88" t="s">
        <v>47</v>
      </c>
      <c r="F188" s="92">
        <f t="shared" si="25"/>
        <v>40000</v>
      </c>
      <c r="G188" s="92">
        <f t="shared" si="25"/>
        <v>0</v>
      </c>
      <c r="H188" s="92">
        <f t="shared" si="25"/>
        <v>40000</v>
      </c>
      <c r="I188" s="85"/>
      <c r="J188" s="85"/>
      <c r="K188" s="85"/>
      <c r="L188" s="85"/>
      <c r="M188" s="77"/>
      <c r="N188" s="77"/>
      <c r="O188" s="77"/>
    </row>
    <row r="189" spans="1:15" ht="20.100000000000001" hidden="1" customHeight="1" x14ac:dyDescent="0.2">
      <c r="A189" s="200"/>
      <c r="B189" s="200"/>
      <c r="C189" s="200"/>
      <c r="D189" s="200"/>
      <c r="E189" s="284" t="s">
        <v>47</v>
      </c>
      <c r="F189" s="202">
        <v>40000</v>
      </c>
      <c r="G189" s="202">
        <f>H189-F189</f>
        <v>0</v>
      </c>
      <c r="H189" s="202">
        <v>40000</v>
      </c>
      <c r="I189" s="86"/>
      <c r="J189" s="86"/>
      <c r="K189" s="86"/>
      <c r="L189" s="86"/>
      <c r="M189" s="77"/>
      <c r="N189" s="77"/>
      <c r="O189" s="77"/>
    </row>
    <row r="190" spans="1:15" ht="20.100000000000001" customHeight="1" x14ac:dyDescent="0.2">
      <c r="A190" s="87"/>
      <c r="B190" s="87"/>
      <c r="C190" s="87"/>
      <c r="D190" s="87">
        <v>3294</v>
      </c>
      <c r="E190" s="88" t="s">
        <v>48</v>
      </c>
      <c r="F190" s="92">
        <f t="shared" ref="F190:H191" si="26">F191</f>
        <v>15000</v>
      </c>
      <c r="G190" s="92">
        <f t="shared" si="26"/>
        <v>0</v>
      </c>
      <c r="H190" s="92">
        <f t="shared" si="26"/>
        <v>15000</v>
      </c>
      <c r="I190" s="84"/>
      <c r="J190" s="84"/>
      <c r="K190" s="84"/>
      <c r="L190" s="84"/>
      <c r="M190" s="77"/>
      <c r="N190" s="77"/>
      <c r="O190" s="77"/>
    </row>
    <row r="191" spans="1:15" ht="20.100000000000001" hidden="1" customHeight="1" x14ac:dyDescent="0.2">
      <c r="A191" s="87"/>
      <c r="B191" s="87"/>
      <c r="C191" s="87"/>
      <c r="D191" s="87"/>
      <c r="E191" s="88" t="s">
        <v>259</v>
      </c>
      <c r="F191" s="92">
        <f t="shared" si="26"/>
        <v>15000</v>
      </c>
      <c r="G191" s="92">
        <f t="shared" si="26"/>
        <v>0</v>
      </c>
      <c r="H191" s="92">
        <f t="shared" si="26"/>
        <v>15000</v>
      </c>
      <c r="I191" s="85"/>
      <c r="J191" s="85"/>
      <c r="K191" s="85"/>
      <c r="L191" s="85"/>
      <c r="M191" s="77"/>
      <c r="N191" s="77"/>
      <c r="O191" s="77"/>
    </row>
    <row r="192" spans="1:15" ht="20.100000000000001" hidden="1" customHeight="1" x14ac:dyDescent="0.2">
      <c r="A192" s="200"/>
      <c r="B192" s="200"/>
      <c r="C192" s="200"/>
      <c r="D192" s="200"/>
      <c r="E192" s="284" t="s">
        <v>259</v>
      </c>
      <c r="F192" s="202">
        <v>15000</v>
      </c>
      <c r="G192" s="202">
        <f>H192-F192</f>
        <v>0</v>
      </c>
      <c r="H192" s="202">
        <v>15000</v>
      </c>
      <c r="I192" s="86"/>
      <c r="J192" s="86"/>
      <c r="K192" s="86"/>
      <c r="L192" s="86"/>
      <c r="M192" s="77"/>
      <c r="N192" s="77"/>
      <c r="O192" s="77"/>
    </row>
    <row r="193" spans="1:15" ht="18.75" customHeight="1" x14ac:dyDescent="0.2">
      <c r="A193" s="87"/>
      <c r="B193" s="87"/>
      <c r="C193" s="87"/>
      <c r="D193" s="87">
        <v>3295</v>
      </c>
      <c r="E193" s="88" t="s">
        <v>49</v>
      </c>
      <c r="F193" s="92">
        <f>F196+F198+F194</f>
        <v>78000</v>
      </c>
      <c r="G193" s="92">
        <f>G196+G198+G194</f>
        <v>0</v>
      </c>
      <c r="H193" s="92">
        <f>H196+H198+H194</f>
        <v>78000</v>
      </c>
      <c r="I193" s="84"/>
      <c r="J193" s="84"/>
      <c r="K193" s="84"/>
      <c r="L193" s="84"/>
      <c r="M193" s="77"/>
      <c r="N193" s="77"/>
      <c r="O193" s="77"/>
    </row>
    <row r="194" spans="1:15" ht="18.75" hidden="1" customHeight="1" x14ac:dyDescent="0.2">
      <c r="A194" s="87"/>
      <c r="B194" s="87"/>
      <c r="C194" s="87"/>
      <c r="D194" s="87"/>
      <c r="E194" s="88" t="s">
        <v>497</v>
      </c>
      <c r="F194" s="92">
        <f>F195</f>
        <v>10000</v>
      </c>
      <c r="G194" s="92">
        <f t="shared" ref="G194:H194" si="27">G195</f>
        <v>0</v>
      </c>
      <c r="H194" s="92">
        <f t="shared" si="27"/>
        <v>10000</v>
      </c>
      <c r="I194" s="84"/>
      <c r="J194" s="84"/>
      <c r="K194" s="84"/>
      <c r="L194" s="84"/>
      <c r="M194" s="77"/>
      <c r="N194" s="77"/>
      <c r="O194" s="77"/>
    </row>
    <row r="195" spans="1:15" ht="23.25" hidden="1" customHeight="1" x14ac:dyDescent="0.2">
      <c r="A195" s="200"/>
      <c r="B195" s="200"/>
      <c r="C195" s="200"/>
      <c r="D195" s="200"/>
      <c r="E195" s="284" t="s">
        <v>497</v>
      </c>
      <c r="F195" s="202">
        <v>10000</v>
      </c>
      <c r="G195" s="202">
        <f>H195-F195</f>
        <v>0</v>
      </c>
      <c r="H195" s="202">
        <v>10000</v>
      </c>
      <c r="I195" s="84"/>
      <c r="J195" s="84"/>
      <c r="K195" s="84"/>
      <c r="L195" s="84"/>
      <c r="M195" s="77"/>
      <c r="N195" s="77"/>
      <c r="O195" s="77"/>
    </row>
    <row r="196" spans="1:15" ht="25.5" hidden="1" x14ac:dyDescent="0.2">
      <c r="A196" s="87"/>
      <c r="B196" s="87"/>
      <c r="C196" s="87"/>
      <c r="D196" s="87"/>
      <c r="E196" s="88" t="s">
        <v>262</v>
      </c>
      <c r="F196" s="92">
        <f>F197</f>
        <v>30000</v>
      </c>
      <c r="G196" s="92">
        <f>G197</f>
        <v>0</v>
      </c>
      <c r="H196" s="92">
        <f>H197</f>
        <v>30000</v>
      </c>
      <c r="I196" s="85"/>
      <c r="J196" s="85"/>
      <c r="K196" s="85"/>
      <c r="L196" s="85"/>
      <c r="M196" s="77"/>
      <c r="N196" s="77"/>
      <c r="O196" s="77"/>
    </row>
    <row r="197" spans="1:15" ht="25.5" hidden="1" x14ac:dyDescent="0.2">
      <c r="A197" s="200"/>
      <c r="B197" s="200"/>
      <c r="C197" s="200"/>
      <c r="D197" s="200"/>
      <c r="E197" s="284" t="s">
        <v>262</v>
      </c>
      <c r="F197" s="202">
        <v>30000</v>
      </c>
      <c r="G197" s="202">
        <f>H197-F197</f>
        <v>0</v>
      </c>
      <c r="H197" s="202">
        <v>30000</v>
      </c>
      <c r="I197" s="86"/>
      <c r="J197" s="86"/>
      <c r="K197" s="86"/>
      <c r="L197" s="86"/>
      <c r="M197" s="77"/>
      <c r="N197" s="77"/>
      <c r="O197" s="77"/>
    </row>
    <row r="198" spans="1:15" ht="23.25" hidden="1" customHeight="1" x14ac:dyDescent="0.2">
      <c r="A198" s="87"/>
      <c r="B198" s="87"/>
      <c r="C198" s="87"/>
      <c r="D198" s="87"/>
      <c r="E198" s="88" t="s">
        <v>265</v>
      </c>
      <c r="F198" s="92">
        <f>F199+F200</f>
        <v>38000</v>
      </c>
      <c r="G198" s="92">
        <f>G199+G200</f>
        <v>0</v>
      </c>
      <c r="H198" s="92">
        <f>H199+H200</f>
        <v>38000</v>
      </c>
      <c r="I198" s="85"/>
      <c r="J198" s="85"/>
      <c r="K198" s="85"/>
      <c r="L198" s="85"/>
      <c r="M198" s="77"/>
      <c r="N198" s="77"/>
      <c r="O198" s="77"/>
    </row>
    <row r="199" spans="1:15" ht="20.100000000000001" hidden="1" customHeight="1" x14ac:dyDescent="0.2">
      <c r="A199" s="200"/>
      <c r="B199" s="200"/>
      <c r="C199" s="200"/>
      <c r="D199" s="200"/>
      <c r="E199" s="284" t="s">
        <v>267</v>
      </c>
      <c r="F199" s="202">
        <v>24000</v>
      </c>
      <c r="G199" s="202">
        <f t="shared" ref="G199:G200" si="28">H199-F199</f>
        <v>0</v>
      </c>
      <c r="H199" s="202">
        <v>24000</v>
      </c>
      <c r="I199" s="86"/>
      <c r="J199" s="86"/>
      <c r="K199" s="86"/>
      <c r="L199" s="86"/>
      <c r="M199" s="77"/>
      <c r="N199" s="77"/>
      <c r="O199" s="77"/>
    </row>
    <row r="200" spans="1:15" ht="21.75" hidden="1" customHeight="1" x14ac:dyDescent="0.2">
      <c r="A200" s="200"/>
      <c r="B200" s="200"/>
      <c r="C200" s="200"/>
      <c r="D200" s="200"/>
      <c r="E200" s="284" t="s">
        <v>269</v>
      </c>
      <c r="F200" s="202">
        <v>14000</v>
      </c>
      <c r="G200" s="202">
        <f t="shared" si="28"/>
        <v>0</v>
      </c>
      <c r="H200" s="202">
        <v>14000</v>
      </c>
      <c r="I200" s="86"/>
      <c r="J200" s="86"/>
      <c r="K200" s="86"/>
      <c r="L200" s="86"/>
      <c r="M200" s="77"/>
      <c r="N200" s="77"/>
      <c r="O200" s="77"/>
    </row>
    <row r="201" spans="1:15" ht="21.75" customHeight="1" x14ac:dyDescent="0.2">
      <c r="A201" s="200"/>
      <c r="B201" s="200"/>
      <c r="C201" s="200"/>
      <c r="D201" s="87">
        <v>3296</v>
      </c>
      <c r="E201" s="88" t="s">
        <v>270</v>
      </c>
      <c r="F201" s="92">
        <f>F202</f>
        <v>25000</v>
      </c>
      <c r="G201" s="92">
        <f t="shared" ref="G201:H201" si="29">G202</f>
        <v>0</v>
      </c>
      <c r="H201" s="92">
        <f t="shared" si="29"/>
        <v>25000</v>
      </c>
      <c r="I201" s="86"/>
      <c r="J201" s="86"/>
      <c r="K201" s="86"/>
      <c r="L201" s="86"/>
      <c r="M201" s="77"/>
      <c r="N201" s="77"/>
      <c r="O201" s="77"/>
    </row>
    <row r="202" spans="1:15" ht="21.75" hidden="1" customHeight="1" x14ac:dyDescent="0.2">
      <c r="A202" s="200"/>
      <c r="B202" s="200"/>
      <c r="C202" s="200"/>
      <c r="D202" s="87"/>
      <c r="E202" s="88" t="s">
        <v>270</v>
      </c>
      <c r="F202" s="92">
        <f>F203</f>
        <v>25000</v>
      </c>
      <c r="G202" s="92">
        <f t="shared" ref="G202:H202" si="30">G203</f>
        <v>0</v>
      </c>
      <c r="H202" s="92">
        <f t="shared" si="30"/>
        <v>25000</v>
      </c>
      <c r="I202" s="86"/>
      <c r="J202" s="86"/>
      <c r="K202" s="86"/>
      <c r="L202" s="86"/>
      <c r="M202" s="77"/>
      <c r="N202" s="77"/>
      <c r="O202" s="77"/>
    </row>
    <row r="203" spans="1:15" ht="21.75" hidden="1" customHeight="1" x14ac:dyDescent="0.2">
      <c r="A203" s="200"/>
      <c r="B203" s="200"/>
      <c r="C203" s="200"/>
      <c r="D203" s="200"/>
      <c r="E203" s="284" t="s">
        <v>270</v>
      </c>
      <c r="F203" s="202">
        <v>25000</v>
      </c>
      <c r="G203" s="202">
        <f>H203-F203</f>
        <v>0</v>
      </c>
      <c r="H203" s="202">
        <v>25000</v>
      </c>
      <c r="I203" s="86"/>
      <c r="J203" s="86"/>
      <c r="K203" s="86"/>
      <c r="L203" s="86"/>
      <c r="M203" s="77"/>
      <c r="N203" s="77"/>
      <c r="O203" s="77"/>
    </row>
    <row r="204" spans="1:15" ht="20.100000000000001" customHeight="1" x14ac:dyDescent="0.2">
      <c r="A204" s="87"/>
      <c r="B204" s="87"/>
      <c r="C204" s="87"/>
      <c r="D204" s="87">
        <v>3299</v>
      </c>
      <c r="E204" s="88" t="s">
        <v>44</v>
      </c>
      <c r="F204" s="92">
        <f t="shared" ref="F204:H205" si="31">F205</f>
        <v>50000</v>
      </c>
      <c r="G204" s="92">
        <f t="shared" si="31"/>
        <v>0</v>
      </c>
      <c r="H204" s="92">
        <f t="shared" si="31"/>
        <v>50000</v>
      </c>
      <c r="I204" s="84"/>
      <c r="J204" s="84"/>
      <c r="K204" s="84"/>
      <c r="L204" s="84"/>
      <c r="M204" s="77"/>
      <c r="N204" s="77"/>
      <c r="O204" s="77"/>
    </row>
    <row r="205" spans="1:15" ht="20.100000000000001" hidden="1" customHeight="1" x14ac:dyDescent="0.2">
      <c r="A205" s="87"/>
      <c r="B205" s="87"/>
      <c r="C205" s="87"/>
      <c r="D205" s="87"/>
      <c r="E205" s="88" t="s">
        <v>44</v>
      </c>
      <c r="F205" s="92">
        <f t="shared" si="31"/>
        <v>50000</v>
      </c>
      <c r="G205" s="92">
        <f t="shared" si="31"/>
        <v>0</v>
      </c>
      <c r="H205" s="92">
        <f t="shared" si="31"/>
        <v>50000</v>
      </c>
      <c r="I205" s="85"/>
      <c r="J205" s="85"/>
      <c r="K205" s="85"/>
      <c r="L205" s="85"/>
      <c r="M205" s="77"/>
      <c r="N205" s="77"/>
      <c r="O205" s="77"/>
    </row>
    <row r="206" spans="1:15" ht="20.100000000000001" hidden="1" customHeight="1" x14ac:dyDescent="0.2">
      <c r="A206" s="200"/>
      <c r="B206" s="200"/>
      <c r="C206" s="200"/>
      <c r="D206" s="200"/>
      <c r="E206" s="284" t="s">
        <v>44</v>
      </c>
      <c r="F206" s="202">
        <v>50000</v>
      </c>
      <c r="G206" s="202">
        <f>H206-F206</f>
        <v>0</v>
      </c>
      <c r="H206" s="202">
        <v>50000</v>
      </c>
      <c r="I206" s="86"/>
      <c r="J206" s="86"/>
      <c r="K206" s="86"/>
      <c r="L206" s="86"/>
      <c r="M206" s="77"/>
      <c r="N206" s="77"/>
      <c r="O206" s="77"/>
    </row>
    <row r="207" spans="1:15" ht="20.100000000000001" customHeight="1" x14ac:dyDescent="0.2">
      <c r="A207" s="87"/>
      <c r="B207" s="89">
        <v>34</v>
      </c>
      <c r="C207" s="87"/>
      <c r="D207" s="87"/>
      <c r="E207" s="90" t="s">
        <v>50</v>
      </c>
      <c r="F207" s="217">
        <f t="shared" ref="F207:H207" si="32">F208</f>
        <v>25500</v>
      </c>
      <c r="G207" s="217">
        <f t="shared" si="32"/>
        <v>0</v>
      </c>
      <c r="H207" s="217">
        <f t="shared" si="32"/>
        <v>25500</v>
      </c>
      <c r="I207" s="73"/>
      <c r="J207" s="73"/>
      <c r="K207" s="73"/>
      <c r="L207" s="99"/>
      <c r="M207" s="77"/>
      <c r="N207" s="77"/>
      <c r="O207" s="77"/>
    </row>
    <row r="208" spans="1:15" s="68" customFormat="1" ht="20.100000000000001" customHeight="1" x14ac:dyDescent="0.2">
      <c r="A208" s="157"/>
      <c r="B208" s="89"/>
      <c r="C208" s="89">
        <v>343</v>
      </c>
      <c r="D208" s="89"/>
      <c r="E208" s="167" t="s">
        <v>51</v>
      </c>
      <c r="F208" s="217">
        <f>F210+F215</f>
        <v>25500</v>
      </c>
      <c r="G208" s="217">
        <f>G210+G215</f>
        <v>0</v>
      </c>
      <c r="H208" s="217">
        <f>H210+H215</f>
        <v>25500</v>
      </c>
      <c r="I208" s="156"/>
      <c r="J208" s="156"/>
      <c r="K208" s="156"/>
      <c r="L208" s="72"/>
      <c r="M208" s="77"/>
      <c r="N208" s="77"/>
      <c r="O208" s="77"/>
    </row>
    <row r="209" spans="1:15" ht="31.5" customHeight="1" x14ac:dyDescent="0.2">
      <c r="A209" s="87"/>
      <c r="B209" s="87"/>
      <c r="C209" s="87"/>
      <c r="D209" s="87">
        <v>3431</v>
      </c>
      <c r="E209" s="88" t="s">
        <v>52</v>
      </c>
      <c r="F209" s="92">
        <f t="shared" ref="F209:H210" si="33">F210</f>
        <v>25000</v>
      </c>
      <c r="G209" s="92">
        <f t="shared" si="33"/>
        <v>0</v>
      </c>
      <c r="H209" s="92">
        <f t="shared" si="33"/>
        <v>25000</v>
      </c>
      <c r="I209" s="84"/>
      <c r="J209" s="84"/>
      <c r="K209" s="84"/>
      <c r="L209" s="84"/>
      <c r="M209" s="77"/>
      <c r="N209" s="77"/>
      <c r="O209" s="77"/>
    </row>
    <row r="210" spans="1:15" ht="20.100000000000001" hidden="1" customHeight="1" x14ac:dyDescent="0.2">
      <c r="A210" s="87"/>
      <c r="B210" s="87"/>
      <c r="C210" s="87"/>
      <c r="D210" s="87"/>
      <c r="E210" s="88" t="s">
        <v>276</v>
      </c>
      <c r="F210" s="92">
        <f t="shared" si="33"/>
        <v>25000</v>
      </c>
      <c r="G210" s="92">
        <f t="shared" si="33"/>
        <v>0</v>
      </c>
      <c r="H210" s="92">
        <f t="shared" si="33"/>
        <v>25000</v>
      </c>
      <c r="I210" s="85"/>
      <c r="J210" s="85"/>
      <c r="K210" s="85"/>
      <c r="L210" s="85"/>
      <c r="M210" s="77"/>
      <c r="N210" s="77"/>
      <c r="O210" s="77"/>
    </row>
    <row r="211" spans="1:15" ht="20.100000000000001" hidden="1" customHeight="1" x14ac:dyDescent="0.2">
      <c r="A211" s="200"/>
      <c r="B211" s="200"/>
      <c r="C211" s="200"/>
      <c r="D211" s="200"/>
      <c r="E211" s="284" t="s">
        <v>276</v>
      </c>
      <c r="F211" s="202">
        <v>25000</v>
      </c>
      <c r="G211" s="202">
        <f>H211-F211</f>
        <v>0</v>
      </c>
      <c r="H211" s="202">
        <v>25000</v>
      </c>
      <c r="I211" s="86"/>
      <c r="J211" s="86"/>
      <c r="K211" s="86"/>
      <c r="L211" s="86"/>
      <c r="M211" s="77"/>
      <c r="N211" s="77"/>
      <c r="O211" s="77"/>
    </row>
    <row r="212" spans="1:15" ht="20.100000000000001" hidden="1" customHeight="1" x14ac:dyDescent="0.2">
      <c r="A212" s="87"/>
      <c r="B212" s="87"/>
      <c r="C212" s="87"/>
      <c r="D212" s="87"/>
      <c r="E212" s="88" t="s">
        <v>279</v>
      </c>
      <c r="F212" s="92">
        <f>F213</f>
        <v>0</v>
      </c>
      <c r="G212" s="92">
        <f>G213</f>
        <v>0</v>
      </c>
      <c r="H212" s="92">
        <f>H213</f>
        <v>0</v>
      </c>
      <c r="I212" s="85"/>
      <c r="J212" s="84"/>
      <c r="K212" s="84"/>
      <c r="L212" s="99"/>
      <c r="M212" s="77"/>
      <c r="N212" s="77"/>
      <c r="O212" s="77"/>
    </row>
    <row r="213" spans="1:15" ht="20.100000000000001" hidden="1" customHeight="1" x14ac:dyDescent="0.2">
      <c r="A213" s="200"/>
      <c r="B213" s="200"/>
      <c r="C213" s="200"/>
      <c r="D213" s="200"/>
      <c r="E213" s="88" t="s">
        <v>279</v>
      </c>
      <c r="F213" s="202">
        <v>0</v>
      </c>
      <c r="G213" s="202">
        <f>H213-F213</f>
        <v>0</v>
      </c>
      <c r="H213" s="202">
        <v>0</v>
      </c>
      <c r="I213" s="86"/>
      <c r="J213" s="84"/>
      <c r="K213" s="84"/>
      <c r="L213" s="99"/>
      <c r="M213" s="77"/>
      <c r="N213" s="77"/>
      <c r="O213" s="77"/>
    </row>
    <row r="214" spans="1:15" ht="20.100000000000001" customHeight="1" x14ac:dyDescent="0.2">
      <c r="A214" s="71"/>
      <c r="B214" s="71"/>
      <c r="C214" s="87"/>
      <c r="D214" s="87">
        <v>3433</v>
      </c>
      <c r="E214" s="88" t="s">
        <v>53</v>
      </c>
      <c r="F214" s="92">
        <f>F215</f>
        <v>500</v>
      </c>
      <c r="G214" s="92">
        <f>G215</f>
        <v>0</v>
      </c>
      <c r="H214" s="92">
        <v>500</v>
      </c>
      <c r="I214" s="84"/>
      <c r="J214" s="84"/>
      <c r="K214" s="84"/>
      <c r="L214" s="84"/>
      <c r="M214" s="77"/>
      <c r="N214" s="77"/>
      <c r="O214" s="77"/>
    </row>
    <row r="215" spans="1:15" ht="20.100000000000001" hidden="1" customHeight="1" x14ac:dyDescent="0.2">
      <c r="A215" s="71"/>
      <c r="B215" s="71"/>
      <c r="C215" s="87"/>
      <c r="D215" s="87"/>
      <c r="E215" s="88" t="s">
        <v>53</v>
      </c>
      <c r="F215" s="92">
        <f>F216</f>
        <v>500</v>
      </c>
      <c r="G215" s="92">
        <f>G216</f>
        <v>0</v>
      </c>
      <c r="H215" s="92">
        <f>H216</f>
        <v>500</v>
      </c>
      <c r="I215" s="85"/>
      <c r="J215" s="85"/>
      <c r="K215" s="85"/>
      <c r="L215" s="85"/>
      <c r="M215" s="77"/>
      <c r="N215" s="77"/>
      <c r="O215" s="77"/>
    </row>
    <row r="216" spans="1:15" ht="20.100000000000001" hidden="1" customHeight="1" x14ac:dyDescent="0.2">
      <c r="A216" s="197"/>
      <c r="B216" s="197"/>
      <c r="C216" s="200"/>
      <c r="D216" s="200"/>
      <c r="E216" s="284" t="s">
        <v>53</v>
      </c>
      <c r="F216" s="202">
        <v>500</v>
      </c>
      <c r="G216" s="202">
        <f>H216-F216</f>
        <v>0</v>
      </c>
      <c r="H216" s="202">
        <v>500</v>
      </c>
      <c r="I216" s="86"/>
      <c r="J216" s="86"/>
      <c r="K216" s="86"/>
      <c r="L216" s="86"/>
      <c r="M216" s="77"/>
      <c r="N216" s="77"/>
      <c r="O216" s="77"/>
    </row>
    <row r="217" spans="1:15" ht="25.5" x14ac:dyDescent="0.2">
      <c r="A217" s="197"/>
      <c r="B217" s="70">
        <v>36</v>
      </c>
      <c r="C217" s="70"/>
      <c r="D217" s="269"/>
      <c r="E217" s="165" t="s">
        <v>481</v>
      </c>
      <c r="F217" s="92">
        <f>F218</f>
        <v>175000</v>
      </c>
      <c r="G217" s="92">
        <f t="shared" ref="G217:H217" si="34">G218</f>
        <v>0</v>
      </c>
      <c r="H217" s="92">
        <f t="shared" si="34"/>
        <v>175000</v>
      </c>
      <c r="I217" s="73"/>
      <c r="J217" s="73"/>
      <c r="K217" s="73"/>
      <c r="L217" s="86"/>
      <c r="M217" s="77"/>
      <c r="N217" s="77"/>
      <c r="O217" s="77"/>
    </row>
    <row r="218" spans="1:15" ht="25.5" x14ac:dyDescent="0.2">
      <c r="A218" s="197"/>
      <c r="B218" s="70"/>
      <c r="C218" s="70">
        <v>369</v>
      </c>
      <c r="D218" s="269"/>
      <c r="E218" s="165" t="s">
        <v>482</v>
      </c>
      <c r="F218" s="92">
        <v>175000</v>
      </c>
      <c r="G218" s="92">
        <f t="shared" ref="G218:H218" si="35">G219</f>
        <v>0</v>
      </c>
      <c r="H218" s="92">
        <f t="shared" si="35"/>
        <v>175000</v>
      </c>
      <c r="I218" s="156"/>
      <c r="J218" s="156"/>
      <c r="K218" s="156"/>
      <c r="L218" s="86"/>
      <c r="M218" s="77"/>
      <c r="N218" s="77"/>
      <c r="O218" s="77"/>
    </row>
    <row r="219" spans="1:15" ht="25.5" x14ac:dyDescent="0.2">
      <c r="A219" s="197"/>
      <c r="B219" s="270"/>
      <c r="C219" s="87"/>
      <c r="D219" s="87">
        <v>3691</v>
      </c>
      <c r="E219" s="88" t="s">
        <v>483</v>
      </c>
      <c r="F219" s="92">
        <f>F220</f>
        <v>175000</v>
      </c>
      <c r="G219" s="92">
        <f t="shared" ref="G219:H219" si="36">G220</f>
        <v>0</v>
      </c>
      <c r="H219" s="92">
        <f t="shared" si="36"/>
        <v>175000</v>
      </c>
      <c r="I219" s="271"/>
      <c r="J219" s="271"/>
      <c r="K219" s="271"/>
      <c r="L219" s="86"/>
      <c r="M219" s="77"/>
      <c r="N219" s="77"/>
      <c r="O219" s="77"/>
    </row>
    <row r="220" spans="1:15" ht="25.5" hidden="1" x14ac:dyDescent="0.2">
      <c r="A220" s="197"/>
      <c r="B220" s="270"/>
      <c r="C220" s="87"/>
      <c r="D220" s="87"/>
      <c r="E220" s="88" t="s">
        <v>483</v>
      </c>
      <c r="F220" s="202">
        <f>F221+F222</f>
        <v>175000</v>
      </c>
      <c r="G220" s="202">
        <f t="shared" ref="G220:H220" si="37">G221+G222</f>
        <v>0</v>
      </c>
      <c r="H220" s="202">
        <f t="shared" si="37"/>
        <v>175000</v>
      </c>
      <c r="I220" s="85"/>
      <c r="J220" s="85"/>
      <c r="K220" s="85"/>
      <c r="L220" s="86"/>
      <c r="M220" s="77"/>
      <c r="N220" s="77"/>
      <c r="O220" s="77"/>
    </row>
    <row r="221" spans="1:15" ht="25.5" hidden="1" x14ac:dyDescent="0.2">
      <c r="A221" s="197"/>
      <c r="B221" s="270"/>
      <c r="C221" s="87"/>
      <c r="D221" s="87"/>
      <c r="E221" s="284" t="s">
        <v>486</v>
      </c>
      <c r="F221" s="202">
        <v>94000</v>
      </c>
      <c r="G221" s="202">
        <f>H221-F221</f>
        <v>0</v>
      </c>
      <c r="H221" s="202">
        <v>94000</v>
      </c>
      <c r="I221" s="86"/>
      <c r="J221" s="86"/>
      <c r="K221" s="86"/>
      <c r="L221" s="86"/>
      <c r="M221" s="77"/>
      <c r="N221" s="77"/>
      <c r="O221" s="77"/>
    </row>
    <row r="222" spans="1:15" ht="25.5" hidden="1" x14ac:dyDescent="0.2">
      <c r="A222" s="197"/>
      <c r="B222" s="270"/>
      <c r="C222" s="87"/>
      <c r="D222" s="87"/>
      <c r="E222" s="284" t="s">
        <v>487</v>
      </c>
      <c r="F222" s="202">
        <v>81000</v>
      </c>
      <c r="G222" s="202">
        <f>H222-F222</f>
        <v>0</v>
      </c>
      <c r="H222" s="202">
        <v>81000</v>
      </c>
      <c r="I222" s="86"/>
      <c r="J222" s="86"/>
      <c r="K222" s="86"/>
      <c r="L222" s="86"/>
      <c r="M222" s="77"/>
      <c r="N222" s="77"/>
      <c r="O222" s="77"/>
    </row>
    <row r="223" spans="1:15" ht="25.5" hidden="1" x14ac:dyDescent="0.2">
      <c r="A223" s="71"/>
      <c r="B223" s="70">
        <v>37</v>
      </c>
      <c r="C223" s="87"/>
      <c r="D223" s="87"/>
      <c r="E223" s="165" t="s">
        <v>54</v>
      </c>
      <c r="F223" s="92">
        <f t="shared" ref="F223:H226" si="38">F224</f>
        <v>0</v>
      </c>
      <c r="G223" s="92">
        <f t="shared" si="38"/>
        <v>0</v>
      </c>
      <c r="H223" s="92">
        <f t="shared" si="38"/>
        <v>0</v>
      </c>
      <c r="I223" s="86"/>
      <c r="J223" s="86"/>
      <c r="K223" s="86"/>
      <c r="L223" s="86"/>
      <c r="M223" s="77"/>
      <c r="N223" s="77"/>
      <c r="O223" s="77"/>
    </row>
    <row r="224" spans="1:15" ht="20.100000000000001" hidden="1" customHeight="1" x14ac:dyDescent="0.2">
      <c r="A224" s="71"/>
      <c r="B224" s="71"/>
      <c r="C224" s="89">
        <v>372</v>
      </c>
      <c r="D224" s="87"/>
      <c r="E224" s="81" t="s">
        <v>325</v>
      </c>
      <c r="F224" s="92">
        <f t="shared" si="38"/>
        <v>0</v>
      </c>
      <c r="G224" s="92">
        <f t="shared" si="38"/>
        <v>0</v>
      </c>
      <c r="H224" s="92">
        <f t="shared" si="38"/>
        <v>0</v>
      </c>
      <c r="I224" s="86"/>
      <c r="J224" s="86"/>
      <c r="K224" s="86"/>
      <c r="L224" s="86"/>
      <c r="M224" s="77"/>
      <c r="N224" s="77"/>
      <c r="O224" s="77"/>
    </row>
    <row r="225" spans="1:15" ht="20.100000000000001" hidden="1" customHeight="1" x14ac:dyDescent="0.2">
      <c r="A225" s="71"/>
      <c r="B225" s="71"/>
      <c r="C225" s="87"/>
      <c r="D225" s="87">
        <v>3721</v>
      </c>
      <c r="E225" s="88" t="s">
        <v>283</v>
      </c>
      <c r="F225" s="92">
        <f t="shared" si="38"/>
        <v>0</v>
      </c>
      <c r="G225" s="92">
        <f t="shared" si="38"/>
        <v>0</v>
      </c>
      <c r="H225" s="92">
        <f t="shared" si="38"/>
        <v>0</v>
      </c>
      <c r="I225" s="86"/>
      <c r="J225" s="86"/>
      <c r="K225" s="86"/>
      <c r="L225" s="86"/>
      <c r="M225" s="77"/>
      <c r="N225" s="77"/>
      <c r="O225" s="77"/>
    </row>
    <row r="226" spans="1:15" ht="20.100000000000001" hidden="1" customHeight="1" x14ac:dyDescent="0.2">
      <c r="A226" s="71"/>
      <c r="B226" s="71"/>
      <c r="C226" s="87"/>
      <c r="D226" s="87"/>
      <c r="E226" s="88" t="s">
        <v>285</v>
      </c>
      <c r="F226" s="92">
        <f t="shared" si="38"/>
        <v>0</v>
      </c>
      <c r="G226" s="92">
        <f t="shared" si="38"/>
        <v>0</v>
      </c>
      <c r="H226" s="92">
        <f t="shared" si="38"/>
        <v>0</v>
      </c>
      <c r="I226" s="86"/>
      <c r="J226" s="86"/>
      <c r="K226" s="86"/>
      <c r="L226" s="86"/>
      <c r="M226" s="77"/>
      <c r="N226" s="77"/>
      <c r="O226" s="77"/>
    </row>
    <row r="227" spans="1:15" ht="20.100000000000001" hidden="1" customHeight="1" x14ac:dyDescent="0.2">
      <c r="A227" s="197"/>
      <c r="B227" s="197"/>
      <c r="C227" s="200"/>
      <c r="D227" s="200"/>
      <c r="E227" s="88" t="s">
        <v>285</v>
      </c>
      <c r="F227" s="202">
        <v>0</v>
      </c>
      <c r="G227" s="202">
        <f>H227-F227</f>
        <v>0</v>
      </c>
      <c r="H227" s="202">
        <v>0</v>
      </c>
      <c r="I227" s="86"/>
      <c r="J227" s="86"/>
      <c r="K227" s="86"/>
      <c r="L227" s="86"/>
      <c r="M227" s="77"/>
      <c r="N227" s="77"/>
      <c r="O227" s="77"/>
    </row>
    <row r="228" spans="1:15" ht="24.75" customHeight="1" x14ac:dyDescent="0.2">
      <c r="A228" s="80"/>
      <c r="B228" s="80"/>
      <c r="C228" s="153"/>
      <c r="D228" s="153"/>
      <c r="E228" s="81" t="s">
        <v>11</v>
      </c>
      <c r="F228" s="92"/>
      <c r="G228" s="92"/>
      <c r="H228" s="92"/>
      <c r="I228" s="84"/>
      <c r="J228" s="84"/>
      <c r="K228" s="84"/>
      <c r="L228" s="99"/>
      <c r="M228" s="77"/>
      <c r="N228" s="77"/>
      <c r="O228" s="77"/>
    </row>
    <row r="229" spans="1:15" ht="30" customHeight="1" x14ac:dyDescent="0.2">
      <c r="A229" s="70">
        <v>4</v>
      </c>
      <c r="B229" s="71"/>
      <c r="C229" s="87"/>
      <c r="D229" s="87"/>
      <c r="E229" s="165" t="s">
        <v>4</v>
      </c>
      <c r="F229" s="217">
        <f>F230+F235+F262</f>
        <v>2981400</v>
      </c>
      <c r="G229" s="217">
        <f>G230+G235+G262</f>
        <v>0</v>
      </c>
      <c r="H229" s="217">
        <f>H230+H235+H262</f>
        <v>2981400</v>
      </c>
      <c r="I229" s="72"/>
      <c r="J229" s="72"/>
      <c r="K229" s="72"/>
      <c r="L229" s="72"/>
      <c r="M229" s="77"/>
      <c r="N229" s="77"/>
      <c r="O229" s="77"/>
    </row>
    <row r="230" spans="1:15" ht="30" customHeight="1" x14ac:dyDescent="0.2">
      <c r="A230" s="71"/>
      <c r="B230" s="70">
        <v>41</v>
      </c>
      <c r="C230" s="89"/>
      <c r="D230" s="89"/>
      <c r="E230" s="165" t="s">
        <v>59</v>
      </c>
      <c r="F230" s="217">
        <f t="shared" ref="F230:H230" si="39">F231</f>
        <v>10000</v>
      </c>
      <c r="G230" s="217">
        <f t="shared" si="39"/>
        <v>0</v>
      </c>
      <c r="H230" s="217">
        <f t="shared" si="39"/>
        <v>10000</v>
      </c>
      <c r="I230" s="73"/>
      <c r="J230" s="73"/>
      <c r="K230" s="73"/>
      <c r="L230" s="99"/>
      <c r="M230" s="77"/>
      <c r="N230" s="77"/>
      <c r="O230" s="77"/>
    </row>
    <row r="231" spans="1:15" s="68" customFormat="1" ht="20.100000000000001" customHeight="1" x14ac:dyDescent="0.2">
      <c r="A231" s="155"/>
      <c r="B231" s="70"/>
      <c r="C231" s="89">
        <v>412</v>
      </c>
      <c r="D231" s="89"/>
      <c r="E231" s="81" t="s">
        <v>60</v>
      </c>
      <c r="F231" s="217">
        <f t="shared" ref="F231:H233" si="40">F232</f>
        <v>10000</v>
      </c>
      <c r="G231" s="217">
        <f t="shared" si="40"/>
        <v>0</v>
      </c>
      <c r="H231" s="217">
        <f t="shared" si="40"/>
        <v>10000</v>
      </c>
      <c r="I231" s="156"/>
      <c r="J231" s="156"/>
      <c r="K231" s="156"/>
      <c r="L231" s="72"/>
      <c r="M231" s="77"/>
      <c r="N231" s="77"/>
      <c r="O231" s="77"/>
    </row>
    <row r="232" spans="1:15" ht="20.100000000000001" customHeight="1" x14ac:dyDescent="0.2">
      <c r="A232" s="71"/>
      <c r="B232" s="71"/>
      <c r="C232" s="87"/>
      <c r="D232" s="87">
        <v>4123</v>
      </c>
      <c r="E232" s="83" t="s">
        <v>61</v>
      </c>
      <c r="F232" s="92">
        <f t="shared" si="40"/>
        <v>10000</v>
      </c>
      <c r="G232" s="92">
        <f t="shared" si="40"/>
        <v>0</v>
      </c>
      <c r="H232" s="92">
        <f t="shared" si="40"/>
        <v>10000</v>
      </c>
      <c r="I232" s="84"/>
      <c r="J232" s="84"/>
      <c r="K232" s="84"/>
      <c r="L232" s="84"/>
      <c r="M232" s="77"/>
      <c r="N232" s="77"/>
      <c r="O232" s="77"/>
    </row>
    <row r="233" spans="1:15" ht="20.100000000000001" hidden="1" customHeight="1" x14ac:dyDescent="0.2">
      <c r="A233" s="71"/>
      <c r="B233" s="71"/>
      <c r="C233" s="87"/>
      <c r="D233" s="87"/>
      <c r="E233" s="83" t="s">
        <v>61</v>
      </c>
      <c r="F233" s="92">
        <f t="shared" si="40"/>
        <v>10000</v>
      </c>
      <c r="G233" s="92">
        <f t="shared" si="40"/>
        <v>0</v>
      </c>
      <c r="H233" s="92">
        <f>H234</f>
        <v>10000</v>
      </c>
      <c r="I233" s="85"/>
      <c r="J233" s="85"/>
      <c r="K233" s="85"/>
      <c r="L233" s="85"/>
      <c r="M233" s="77"/>
      <c r="N233" s="77"/>
      <c r="O233" s="77"/>
    </row>
    <row r="234" spans="1:15" ht="20.100000000000001" hidden="1" customHeight="1" x14ac:dyDescent="0.2">
      <c r="A234" s="197"/>
      <c r="B234" s="197"/>
      <c r="C234" s="200"/>
      <c r="D234" s="200"/>
      <c r="E234" s="199" t="s">
        <v>61</v>
      </c>
      <c r="F234" s="202">
        <v>10000</v>
      </c>
      <c r="G234" s="202">
        <f>H234-F234</f>
        <v>0</v>
      </c>
      <c r="H234" s="202">
        <v>10000</v>
      </c>
      <c r="I234" s="103"/>
      <c r="J234" s="103"/>
      <c r="K234" s="103"/>
      <c r="L234" s="85"/>
      <c r="M234" s="77"/>
      <c r="N234" s="77"/>
      <c r="O234" s="77"/>
    </row>
    <row r="235" spans="1:15" ht="27" customHeight="1" x14ac:dyDescent="0.2">
      <c r="A235" s="70"/>
      <c r="B235" s="70">
        <v>42</v>
      </c>
      <c r="C235" s="89"/>
      <c r="D235" s="89"/>
      <c r="E235" s="165" t="s">
        <v>62</v>
      </c>
      <c r="F235" s="217">
        <f>F236+F258+F254</f>
        <v>2971400</v>
      </c>
      <c r="G235" s="217">
        <f>G236+G258+G254</f>
        <v>-480000</v>
      </c>
      <c r="H235" s="217">
        <f t="shared" ref="H235" si="41">H236+H258+H254</f>
        <v>2491400</v>
      </c>
      <c r="I235" s="73"/>
      <c r="J235" s="73"/>
      <c r="K235" s="73"/>
      <c r="L235" s="99"/>
      <c r="M235" s="77"/>
      <c r="N235" s="77"/>
      <c r="O235" s="77"/>
    </row>
    <row r="236" spans="1:15" s="68" customFormat="1" ht="20.100000000000001" customHeight="1" x14ac:dyDescent="0.2">
      <c r="A236" s="155"/>
      <c r="B236" s="70"/>
      <c r="C236" s="89">
        <v>422</v>
      </c>
      <c r="D236" s="89"/>
      <c r="E236" s="90" t="s">
        <v>63</v>
      </c>
      <c r="F236" s="217">
        <f>F237+F247+F244</f>
        <v>2716400</v>
      </c>
      <c r="G236" s="217">
        <f>G237+G247+G244</f>
        <v>-480000</v>
      </c>
      <c r="H236" s="217">
        <f>H237+H247+H244</f>
        <v>2236400</v>
      </c>
      <c r="I236" s="156"/>
      <c r="J236" s="156"/>
      <c r="K236" s="156"/>
      <c r="L236" s="72"/>
      <c r="M236" s="77"/>
      <c r="N236" s="77"/>
      <c r="O236" s="77"/>
    </row>
    <row r="237" spans="1:15" s="96" customFormat="1" ht="20.100000000000001" customHeight="1" x14ac:dyDescent="0.2">
      <c r="A237" s="71"/>
      <c r="B237" s="71"/>
      <c r="C237" s="87"/>
      <c r="D237" s="87">
        <v>4221</v>
      </c>
      <c r="E237" s="153" t="s">
        <v>64</v>
      </c>
      <c r="F237" s="92">
        <f>F238+F240+F242</f>
        <v>64600</v>
      </c>
      <c r="G237" s="92">
        <f>G238+G240+G243</f>
        <v>0</v>
      </c>
      <c r="H237" s="92">
        <f>H238+H240+H242</f>
        <v>64600</v>
      </c>
      <c r="I237" s="84"/>
      <c r="J237" s="84"/>
      <c r="K237" s="84"/>
      <c r="L237" s="84"/>
      <c r="M237" s="77"/>
      <c r="N237" s="77"/>
      <c r="O237" s="77"/>
    </row>
    <row r="238" spans="1:15" s="96" customFormat="1" ht="20.100000000000001" hidden="1" customHeight="1" x14ac:dyDescent="0.2">
      <c r="A238" s="71"/>
      <c r="B238" s="71"/>
      <c r="C238" s="87"/>
      <c r="D238" s="87"/>
      <c r="E238" s="153" t="s">
        <v>332</v>
      </c>
      <c r="F238" s="92">
        <f>F239</f>
        <v>44600</v>
      </c>
      <c r="G238" s="92">
        <f>G239</f>
        <v>0</v>
      </c>
      <c r="H238" s="92">
        <f>H239</f>
        <v>44600</v>
      </c>
      <c r="I238" s="85"/>
      <c r="J238" s="85"/>
      <c r="K238" s="85"/>
      <c r="L238" s="85"/>
      <c r="M238" s="77"/>
      <c r="N238" s="77"/>
      <c r="O238" s="77"/>
    </row>
    <row r="239" spans="1:15" s="96" customFormat="1" ht="20.100000000000001" hidden="1" customHeight="1" x14ac:dyDescent="0.2">
      <c r="A239" s="197"/>
      <c r="B239" s="197"/>
      <c r="C239" s="200"/>
      <c r="D239" s="200"/>
      <c r="E239" s="285" t="s">
        <v>332</v>
      </c>
      <c r="F239" s="202">
        <v>44600</v>
      </c>
      <c r="G239" s="202">
        <f>H239-F239</f>
        <v>0</v>
      </c>
      <c r="H239" s="202">
        <v>44600</v>
      </c>
      <c r="I239" s="103"/>
      <c r="J239" s="103"/>
      <c r="K239" s="103"/>
      <c r="L239" s="103"/>
      <c r="M239" s="77"/>
      <c r="N239" s="77"/>
      <c r="O239" s="77"/>
    </row>
    <row r="240" spans="1:15" s="96" customFormat="1" ht="20.100000000000001" hidden="1" customHeight="1" x14ac:dyDescent="0.2">
      <c r="A240" s="71"/>
      <c r="B240" s="71"/>
      <c r="C240" s="87"/>
      <c r="D240" s="87"/>
      <c r="E240" s="153" t="s">
        <v>335</v>
      </c>
      <c r="F240" s="92">
        <f>F241</f>
        <v>20000</v>
      </c>
      <c r="G240" s="92">
        <f>G241</f>
        <v>0</v>
      </c>
      <c r="H240" s="92">
        <f>H241</f>
        <v>20000</v>
      </c>
      <c r="I240" s="85"/>
      <c r="J240" s="85"/>
      <c r="K240" s="85"/>
      <c r="L240" s="85"/>
      <c r="M240" s="77"/>
      <c r="N240" s="77"/>
      <c r="O240" s="77"/>
    </row>
    <row r="241" spans="1:15" s="96" customFormat="1" ht="20.100000000000001" hidden="1" customHeight="1" x14ac:dyDescent="0.2">
      <c r="A241" s="197"/>
      <c r="B241" s="197"/>
      <c r="C241" s="200"/>
      <c r="D241" s="200"/>
      <c r="E241" s="285" t="s">
        <v>335</v>
      </c>
      <c r="F241" s="202">
        <v>20000</v>
      </c>
      <c r="G241" s="202">
        <f>H241-F241</f>
        <v>0</v>
      </c>
      <c r="H241" s="202">
        <v>20000</v>
      </c>
      <c r="I241" s="103"/>
      <c r="J241" s="103"/>
      <c r="K241" s="103"/>
      <c r="L241" s="103"/>
      <c r="M241" s="77"/>
      <c r="N241" s="77"/>
      <c r="O241" s="77"/>
    </row>
    <row r="242" spans="1:15" s="96" customFormat="1" ht="20.100000000000001" hidden="1" customHeight="1" x14ac:dyDescent="0.2">
      <c r="A242" s="197"/>
      <c r="B242" s="197"/>
      <c r="C242" s="200"/>
      <c r="D242" s="200"/>
      <c r="E242" s="153" t="s">
        <v>475</v>
      </c>
      <c r="F242" s="92">
        <f>F243</f>
        <v>0</v>
      </c>
      <c r="G242" s="92">
        <f t="shared" ref="G242:H242" si="42">G243</f>
        <v>0</v>
      </c>
      <c r="H242" s="92">
        <f t="shared" si="42"/>
        <v>0</v>
      </c>
      <c r="I242" s="103"/>
      <c r="J242" s="103"/>
      <c r="K242" s="103"/>
      <c r="L242" s="103"/>
      <c r="M242" s="77"/>
      <c r="N242" s="77"/>
      <c r="O242" s="77"/>
    </row>
    <row r="243" spans="1:15" s="96" customFormat="1" ht="20.100000000000001" hidden="1" customHeight="1" x14ac:dyDescent="0.2">
      <c r="A243" s="197"/>
      <c r="B243" s="197"/>
      <c r="C243" s="200"/>
      <c r="D243" s="200"/>
      <c r="E243" s="153" t="s">
        <v>475</v>
      </c>
      <c r="F243" s="202">
        <v>0</v>
      </c>
      <c r="G243" s="202">
        <f>H243-F243</f>
        <v>0</v>
      </c>
      <c r="H243" s="202">
        <f>50000-50000</f>
        <v>0</v>
      </c>
      <c r="I243" s="103"/>
      <c r="J243" s="103"/>
      <c r="K243" s="103"/>
      <c r="L243" s="103"/>
      <c r="M243" s="77"/>
      <c r="N243" s="77"/>
      <c r="O243" s="77"/>
    </row>
    <row r="244" spans="1:15" s="96" customFormat="1" ht="20.100000000000001" customHeight="1" x14ac:dyDescent="0.2">
      <c r="A244" s="71"/>
      <c r="B244" s="71"/>
      <c r="C244" s="87"/>
      <c r="D244" s="87">
        <v>4223</v>
      </c>
      <c r="E244" s="153" t="s">
        <v>441</v>
      </c>
      <c r="F244" s="92">
        <f>F245</f>
        <v>20000</v>
      </c>
      <c r="G244" s="92">
        <f t="shared" ref="G244:H244" si="43">G245</f>
        <v>0</v>
      </c>
      <c r="H244" s="92">
        <f t="shared" si="43"/>
        <v>20000</v>
      </c>
      <c r="I244" s="84"/>
      <c r="J244" s="84"/>
      <c r="K244" s="84"/>
      <c r="L244" s="103"/>
      <c r="M244" s="77"/>
      <c r="N244" s="77"/>
      <c r="O244" s="77"/>
    </row>
    <row r="245" spans="1:15" s="96" customFormat="1" ht="20.100000000000001" hidden="1" customHeight="1" x14ac:dyDescent="0.2">
      <c r="A245" s="71"/>
      <c r="B245" s="71"/>
      <c r="C245" s="87"/>
      <c r="D245" s="87"/>
      <c r="E245" s="153" t="s">
        <v>442</v>
      </c>
      <c r="F245" s="92">
        <f>F246</f>
        <v>20000</v>
      </c>
      <c r="G245" s="92">
        <f t="shared" ref="G245:H245" si="44">G246</f>
        <v>0</v>
      </c>
      <c r="H245" s="92">
        <f t="shared" si="44"/>
        <v>20000</v>
      </c>
      <c r="I245" s="85"/>
      <c r="J245" s="85"/>
      <c r="K245" s="85"/>
      <c r="L245" s="103"/>
      <c r="M245" s="77"/>
      <c r="N245" s="77"/>
      <c r="O245" s="77"/>
    </row>
    <row r="246" spans="1:15" s="96" customFormat="1" ht="20.100000000000001" hidden="1" customHeight="1" x14ac:dyDescent="0.2">
      <c r="A246" s="197"/>
      <c r="B246" s="197"/>
      <c r="C246" s="200"/>
      <c r="D246" s="200"/>
      <c r="E246" s="285" t="s">
        <v>442</v>
      </c>
      <c r="F246" s="202">
        <v>20000</v>
      </c>
      <c r="G246" s="202">
        <f>H246-F246</f>
        <v>0</v>
      </c>
      <c r="H246" s="202">
        <v>20000</v>
      </c>
      <c r="I246" s="103"/>
      <c r="J246" s="103"/>
      <c r="K246" s="103"/>
      <c r="L246" s="103"/>
      <c r="M246" s="77"/>
      <c r="N246" s="77"/>
      <c r="O246" s="77"/>
    </row>
    <row r="247" spans="1:15" ht="20.100000000000001" customHeight="1" x14ac:dyDescent="0.2">
      <c r="A247" s="71"/>
      <c r="B247" s="71"/>
      <c r="C247" s="87"/>
      <c r="D247" s="87">
        <v>4224</v>
      </c>
      <c r="E247" s="153" t="s">
        <v>65</v>
      </c>
      <c r="F247" s="92">
        <f>F248+F250</f>
        <v>2631800</v>
      </c>
      <c r="G247" s="92">
        <f>G248+G250</f>
        <v>-480000</v>
      </c>
      <c r="H247" s="92">
        <f>H248+H250</f>
        <v>2151800</v>
      </c>
      <c r="I247" s="84"/>
      <c r="J247" s="84"/>
      <c r="K247" s="84"/>
      <c r="L247" s="84"/>
      <c r="M247" s="77"/>
      <c r="N247" s="77"/>
      <c r="O247" s="77"/>
    </row>
    <row r="248" spans="1:15" ht="20.100000000000001" hidden="1" customHeight="1" x14ac:dyDescent="0.2">
      <c r="A248" s="71"/>
      <c r="B248" s="71"/>
      <c r="C248" s="87"/>
      <c r="D248" s="87"/>
      <c r="E248" s="153" t="s">
        <v>338</v>
      </c>
      <c r="F248" s="92">
        <f>F249</f>
        <v>31000</v>
      </c>
      <c r="G248" s="92">
        <f>G249</f>
        <v>0</v>
      </c>
      <c r="H248" s="92">
        <f>H249</f>
        <v>31000</v>
      </c>
      <c r="I248" s="85"/>
      <c r="J248" s="85"/>
      <c r="K248" s="85"/>
      <c r="L248" s="85"/>
      <c r="M248" s="77"/>
      <c r="N248" s="77"/>
      <c r="O248" s="77"/>
    </row>
    <row r="249" spans="1:15" s="96" customFormat="1" ht="20.100000000000001" hidden="1" customHeight="1" x14ac:dyDescent="0.2">
      <c r="A249" s="197"/>
      <c r="B249" s="197"/>
      <c r="C249" s="200"/>
      <c r="D249" s="200"/>
      <c r="E249" s="285" t="s">
        <v>338</v>
      </c>
      <c r="F249" s="202">
        <v>31000</v>
      </c>
      <c r="G249" s="202">
        <f>H249-F249</f>
        <v>0</v>
      </c>
      <c r="H249" s="202">
        <v>31000</v>
      </c>
      <c r="I249" s="103"/>
      <c r="J249" s="103"/>
      <c r="K249" s="103"/>
      <c r="L249" s="94"/>
      <c r="M249" s="77"/>
      <c r="N249" s="77"/>
      <c r="O249" s="77"/>
    </row>
    <row r="250" spans="1:15" ht="20.100000000000001" hidden="1" customHeight="1" x14ac:dyDescent="0.2">
      <c r="A250" s="71"/>
      <c r="B250" s="71"/>
      <c r="C250" s="87"/>
      <c r="D250" s="87"/>
      <c r="E250" s="153" t="s">
        <v>341</v>
      </c>
      <c r="F250" s="92">
        <f>F251</f>
        <v>2600800</v>
      </c>
      <c r="G250" s="92">
        <f>G251</f>
        <v>-480000</v>
      </c>
      <c r="H250" s="92">
        <f>H251</f>
        <v>2120800</v>
      </c>
      <c r="I250" s="85"/>
      <c r="J250" s="85"/>
      <c r="K250" s="85"/>
      <c r="L250" s="85"/>
      <c r="M250" s="77"/>
      <c r="N250" s="77"/>
      <c r="O250" s="77"/>
    </row>
    <row r="251" spans="1:15" ht="20.100000000000001" hidden="1" customHeight="1" x14ac:dyDescent="0.2">
      <c r="A251" s="197"/>
      <c r="B251" s="197"/>
      <c r="C251" s="200"/>
      <c r="D251" s="200"/>
      <c r="E251" s="285" t="s">
        <v>341</v>
      </c>
      <c r="F251" s="202">
        <v>2600800</v>
      </c>
      <c r="G251" s="202">
        <f>H251-F251</f>
        <v>-480000</v>
      </c>
      <c r="H251" s="344">
        <f>2600800-480000</f>
        <v>2120800</v>
      </c>
      <c r="I251" s="103"/>
      <c r="J251" s="103"/>
      <c r="K251" s="103"/>
      <c r="L251" s="103"/>
      <c r="M251" s="77"/>
      <c r="N251" s="77"/>
      <c r="O251" s="77"/>
    </row>
    <row r="252" spans="1:15" ht="20.100000000000001" hidden="1" customHeight="1" x14ac:dyDescent="0.2">
      <c r="A252" s="71"/>
      <c r="B252" s="71"/>
      <c r="C252" s="87">
        <v>4225</v>
      </c>
      <c r="D252" s="87"/>
      <c r="E252" s="153" t="s">
        <v>66</v>
      </c>
      <c r="F252" s="92">
        <v>0</v>
      </c>
      <c r="G252" s="92">
        <v>0</v>
      </c>
      <c r="H252" s="92">
        <v>0</v>
      </c>
      <c r="I252" s="84"/>
      <c r="J252" s="84"/>
      <c r="K252" s="84"/>
      <c r="L252" s="99"/>
      <c r="M252" s="77"/>
      <c r="N252" s="77"/>
      <c r="O252" s="77"/>
    </row>
    <row r="253" spans="1:15" ht="20.100000000000001" hidden="1" customHeight="1" x14ac:dyDescent="0.2">
      <c r="A253" s="71"/>
      <c r="B253" s="71"/>
      <c r="C253" s="87">
        <v>4227</v>
      </c>
      <c r="D253" s="87"/>
      <c r="E253" s="153" t="s">
        <v>67</v>
      </c>
      <c r="F253" s="92">
        <v>0</v>
      </c>
      <c r="G253" s="92">
        <v>0</v>
      </c>
      <c r="H253" s="92">
        <v>0</v>
      </c>
      <c r="I253" s="84"/>
      <c r="J253" s="84"/>
      <c r="K253" s="84"/>
      <c r="L253" s="99"/>
      <c r="M253" s="77"/>
      <c r="N253" s="77"/>
      <c r="O253" s="77"/>
    </row>
    <row r="254" spans="1:15" s="68" customFormat="1" ht="20.100000000000001" customHeight="1" x14ac:dyDescent="0.2">
      <c r="A254" s="70"/>
      <c r="B254" s="70"/>
      <c r="C254" s="89">
        <v>423</v>
      </c>
      <c r="D254" s="89"/>
      <c r="E254" s="90" t="s">
        <v>68</v>
      </c>
      <c r="F254" s="217">
        <f t="shared" ref="F254:H255" si="45">F255</f>
        <v>195000</v>
      </c>
      <c r="G254" s="217">
        <f t="shared" si="45"/>
        <v>0</v>
      </c>
      <c r="H254" s="217">
        <f t="shared" si="45"/>
        <v>195000</v>
      </c>
      <c r="I254" s="156"/>
      <c r="J254" s="156"/>
      <c r="K254" s="156"/>
      <c r="L254" s="72"/>
      <c r="M254" s="77"/>
      <c r="N254" s="77"/>
      <c r="O254" s="77"/>
    </row>
    <row r="255" spans="1:15" ht="20.100000000000001" customHeight="1" x14ac:dyDescent="0.2">
      <c r="A255" s="71"/>
      <c r="B255" s="71"/>
      <c r="C255" s="87"/>
      <c r="D255" s="87">
        <v>4231</v>
      </c>
      <c r="E255" s="153" t="s">
        <v>69</v>
      </c>
      <c r="F255" s="92">
        <f>F256</f>
        <v>195000</v>
      </c>
      <c r="G255" s="92">
        <f t="shared" si="45"/>
        <v>0</v>
      </c>
      <c r="H255" s="92">
        <f t="shared" si="45"/>
        <v>195000</v>
      </c>
      <c r="I255" s="84"/>
      <c r="J255" s="84"/>
      <c r="K255" s="84"/>
      <c r="L255" s="84"/>
      <c r="M255" s="77"/>
      <c r="N255" s="77"/>
      <c r="O255" s="77"/>
    </row>
    <row r="256" spans="1:15" ht="20.100000000000001" hidden="1" customHeight="1" x14ac:dyDescent="0.2">
      <c r="A256" s="71"/>
      <c r="B256" s="71"/>
      <c r="C256" s="87"/>
      <c r="D256" s="87"/>
      <c r="E256" s="153" t="s">
        <v>69</v>
      </c>
      <c r="F256" s="92">
        <f>F257</f>
        <v>195000</v>
      </c>
      <c r="G256" s="92">
        <f t="shared" ref="G256:H256" si="46">G257</f>
        <v>0</v>
      </c>
      <c r="H256" s="92">
        <f t="shared" si="46"/>
        <v>195000</v>
      </c>
      <c r="I256" s="84"/>
      <c r="J256" s="84"/>
      <c r="K256" s="84"/>
      <c r="L256" s="84"/>
      <c r="M256" s="77"/>
      <c r="N256" s="77"/>
      <c r="O256" s="77"/>
    </row>
    <row r="257" spans="1:15" ht="20.100000000000001" hidden="1" customHeight="1" x14ac:dyDescent="0.2">
      <c r="A257" s="197"/>
      <c r="B257" s="197"/>
      <c r="C257" s="200"/>
      <c r="D257" s="200"/>
      <c r="E257" s="153" t="s">
        <v>69</v>
      </c>
      <c r="F257" s="202">
        <v>195000</v>
      </c>
      <c r="G257" s="202">
        <f>H257-F257</f>
        <v>0</v>
      </c>
      <c r="H257" s="202">
        <v>195000</v>
      </c>
      <c r="I257" s="84"/>
      <c r="J257" s="84"/>
      <c r="K257" s="84"/>
      <c r="L257" s="84"/>
      <c r="M257" s="77"/>
      <c r="N257" s="77"/>
      <c r="O257" s="77"/>
    </row>
    <row r="258" spans="1:15" s="68" customFormat="1" ht="20.100000000000001" customHeight="1" x14ac:dyDescent="0.2">
      <c r="A258" s="155"/>
      <c r="B258" s="70"/>
      <c r="C258" s="89">
        <v>426</v>
      </c>
      <c r="D258" s="89"/>
      <c r="E258" s="210" t="s">
        <v>70</v>
      </c>
      <c r="F258" s="217">
        <f t="shared" ref="F258:H260" si="47">F259</f>
        <v>60000</v>
      </c>
      <c r="G258" s="217">
        <f t="shared" si="47"/>
        <v>0</v>
      </c>
      <c r="H258" s="217">
        <f t="shared" si="47"/>
        <v>60000</v>
      </c>
      <c r="I258" s="156"/>
      <c r="J258" s="156"/>
      <c r="K258" s="156"/>
      <c r="L258" s="72"/>
      <c r="M258" s="77"/>
      <c r="N258" s="77"/>
      <c r="O258" s="77"/>
    </row>
    <row r="259" spans="1:15" ht="20.100000000000001" customHeight="1" x14ac:dyDescent="0.2">
      <c r="A259" s="105"/>
      <c r="B259" s="71"/>
      <c r="C259" s="87"/>
      <c r="D259" s="87">
        <v>4262</v>
      </c>
      <c r="E259" s="211" t="s">
        <v>71</v>
      </c>
      <c r="F259" s="92">
        <f t="shared" si="47"/>
        <v>60000</v>
      </c>
      <c r="G259" s="92">
        <f t="shared" si="47"/>
        <v>0</v>
      </c>
      <c r="H259" s="92">
        <f t="shared" si="47"/>
        <v>60000</v>
      </c>
      <c r="I259" s="84"/>
      <c r="J259" s="84"/>
      <c r="K259" s="84"/>
      <c r="L259" s="84"/>
      <c r="M259" s="77"/>
      <c r="N259" s="77"/>
      <c r="O259" s="77"/>
    </row>
    <row r="260" spans="1:15" ht="20.100000000000001" hidden="1" customHeight="1" x14ac:dyDescent="0.2">
      <c r="A260" s="105"/>
      <c r="B260" s="71"/>
      <c r="C260" s="87"/>
      <c r="D260" s="87"/>
      <c r="E260" s="211" t="s">
        <v>71</v>
      </c>
      <c r="F260" s="92">
        <f t="shared" si="47"/>
        <v>60000</v>
      </c>
      <c r="G260" s="92">
        <f t="shared" si="47"/>
        <v>0</v>
      </c>
      <c r="H260" s="92">
        <f t="shared" si="47"/>
        <v>60000</v>
      </c>
      <c r="I260" s="85"/>
      <c r="J260" s="85"/>
      <c r="K260" s="85"/>
      <c r="L260" s="85"/>
      <c r="M260" s="77"/>
      <c r="N260" s="77"/>
      <c r="O260" s="77"/>
    </row>
    <row r="261" spans="1:15" s="96" customFormat="1" ht="20.100000000000001" hidden="1" customHeight="1" x14ac:dyDescent="0.2">
      <c r="A261" s="204"/>
      <c r="B261" s="197"/>
      <c r="C261" s="200"/>
      <c r="D261" s="200"/>
      <c r="E261" s="286" t="s">
        <v>71</v>
      </c>
      <c r="F261" s="202">
        <v>60000</v>
      </c>
      <c r="G261" s="202">
        <f>H261-F261</f>
        <v>0</v>
      </c>
      <c r="H261" s="202">
        <v>60000</v>
      </c>
      <c r="I261" s="103"/>
      <c r="J261" s="103"/>
      <c r="K261" s="103"/>
      <c r="L261" s="94"/>
      <c r="M261" s="77"/>
      <c r="N261" s="77"/>
      <c r="O261" s="77"/>
    </row>
    <row r="262" spans="1:15" s="96" customFormat="1" ht="25.5" x14ac:dyDescent="0.2">
      <c r="A262" s="204"/>
      <c r="B262" s="70">
        <v>45</v>
      </c>
      <c r="C262" s="89"/>
      <c r="D262" s="89"/>
      <c r="E262" s="165" t="s">
        <v>511</v>
      </c>
      <c r="F262" s="217">
        <f t="shared" ref="F262:H265" si="48">F263</f>
        <v>0</v>
      </c>
      <c r="G262" s="217">
        <f t="shared" si="48"/>
        <v>480000</v>
      </c>
      <c r="H262" s="217">
        <f t="shared" si="48"/>
        <v>480000</v>
      </c>
      <c r="I262" s="103"/>
      <c r="J262" s="103"/>
      <c r="K262" s="103"/>
      <c r="L262" s="94"/>
      <c r="M262" s="77"/>
      <c r="N262" s="77"/>
      <c r="O262" s="77"/>
    </row>
    <row r="263" spans="1:15" s="96" customFormat="1" ht="20.100000000000001" customHeight="1" x14ac:dyDescent="0.2">
      <c r="A263" s="204"/>
      <c r="B263" s="71"/>
      <c r="C263" s="89">
        <v>452</v>
      </c>
      <c r="D263" s="89"/>
      <c r="E263" s="353" t="s">
        <v>512</v>
      </c>
      <c r="F263" s="217">
        <f t="shared" si="48"/>
        <v>0</v>
      </c>
      <c r="G263" s="217">
        <f t="shared" si="48"/>
        <v>480000</v>
      </c>
      <c r="H263" s="217">
        <f t="shared" si="48"/>
        <v>480000</v>
      </c>
      <c r="I263" s="156"/>
      <c r="J263" s="156"/>
      <c r="K263" s="156"/>
      <c r="L263" s="94"/>
      <c r="M263" s="77"/>
      <c r="N263" s="77"/>
      <c r="O263" s="77"/>
    </row>
    <row r="264" spans="1:15" s="96" customFormat="1" ht="20.100000000000001" customHeight="1" x14ac:dyDescent="0.2">
      <c r="A264" s="204"/>
      <c r="B264" s="71"/>
      <c r="C264" s="87"/>
      <c r="D264" s="87">
        <v>4521</v>
      </c>
      <c r="E264" s="211" t="s">
        <v>512</v>
      </c>
      <c r="F264" s="92">
        <f t="shared" si="48"/>
        <v>0</v>
      </c>
      <c r="G264" s="92">
        <f t="shared" si="48"/>
        <v>480000</v>
      </c>
      <c r="H264" s="92">
        <f t="shared" si="48"/>
        <v>480000</v>
      </c>
      <c r="I264" s="84"/>
      <c r="J264" s="84"/>
      <c r="K264" s="84"/>
      <c r="L264" s="94"/>
      <c r="M264" s="77"/>
      <c r="N264" s="77"/>
      <c r="O264" s="77"/>
    </row>
    <row r="265" spans="1:15" s="96" customFormat="1" ht="20.100000000000001" hidden="1" customHeight="1" x14ac:dyDescent="0.2">
      <c r="A265" s="204"/>
      <c r="B265" s="71"/>
      <c r="C265" s="87"/>
      <c r="D265" s="87"/>
      <c r="E265" s="211" t="s">
        <v>512</v>
      </c>
      <c r="F265" s="92">
        <f t="shared" si="48"/>
        <v>0</v>
      </c>
      <c r="G265" s="92">
        <f t="shared" si="48"/>
        <v>480000</v>
      </c>
      <c r="H265" s="92">
        <f t="shared" si="48"/>
        <v>480000</v>
      </c>
      <c r="I265" s="85"/>
      <c r="J265" s="85"/>
      <c r="K265" s="85"/>
      <c r="L265" s="94"/>
      <c r="M265" s="77"/>
      <c r="N265" s="77"/>
      <c r="O265" s="77"/>
    </row>
    <row r="266" spans="1:15" s="96" customFormat="1" ht="20.100000000000001" hidden="1" customHeight="1" x14ac:dyDescent="0.2">
      <c r="A266" s="204"/>
      <c r="B266" s="197"/>
      <c r="C266" s="200"/>
      <c r="D266" s="200"/>
      <c r="E266" s="286" t="s">
        <v>512</v>
      </c>
      <c r="F266" s="202">
        <v>0</v>
      </c>
      <c r="G266" s="202">
        <f t="shared" ref="G266" si="49">H266-F266</f>
        <v>480000</v>
      </c>
      <c r="H266" s="202">
        <v>480000</v>
      </c>
      <c r="I266" s="103"/>
      <c r="J266" s="103"/>
      <c r="K266" s="103"/>
      <c r="L266" s="94"/>
      <c r="M266" s="77"/>
      <c r="N266" s="77"/>
      <c r="O266" s="77"/>
    </row>
    <row r="267" spans="1:15" ht="20.100000000000001" customHeight="1" x14ac:dyDescent="0.2">
      <c r="A267" s="106"/>
      <c r="B267" s="107"/>
      <c r="C267" s="107"/>
      <c r="D267" s="107"/>
      <c r="E267" s="108" t="s">
        <v>72</v>
      </c>
      <c r="F267" s="91">
        <f>F229+F4</f>
        <v>29550777</v>
      </c>
      <c r="G267" s="91">
        <f>G229+G4</f>
        <v>0</v>
      </c>
      <c r="H267" s="91">
        <f>H229+H4</f>
        <v>29550777</v>
      </c>
      <c r="I267" s="102"/>
      <c r="J267" s="102"/>
      <c r="K267" s="102"/>
      <c r="M267" s="77"/>
    </row>
    <row r="268" spans="1:15" ht="20.100000000000001" customHeight="1" x14ac:dyDescent="0.2">
      <c r="A268" s="109"/>
      <c r="B268" s="109"/>
      <c r="C268" s="109"/>
      <c r="D268" s="109"/>
      <c r="E268" s="283"/>
      <c r="F268" s="218"/>
      <c r="G268" s="328"/>
      <c r="H268" s="328"/>
      <c r="M268" s="77"/>
      <c r="N268" s="77"/>
      <c r="O268" s="77"/>
    </row>
    <row r="269" spans="1:15" ht="20.100000000000001" customHeight="1" x14ac:dyDescent="0.2">
      <c r="A269" s="109"/>
      <c r="B269" s="109"/>
      <c r="C269" s="109"/>
      <c r="D269" s="109"/>
      <c r="E269" s="283"/>
      <c r="F269" s="218"/>
      <c r="G269" s="328"/>
      <c r="H269" s="328"/>
      <c r="I269" s="101"/>
      <c r="J269" s="101"/>
      <c r="K269" s="101"/>
      <c r="L269" s="101"/>
      <c r="M269" s="77"/>
      <c r="N269" s="77"/>
      <c r="O269" s="77"/>
    </row>
    <row r="270" spans="1:15" ht="20.100000000000001" customHeight="1" x14ac:dyDescent="0.2">
      <c r="E270" s="104"/>
    </row>
    <row r="271" spans="1:15" ht="20.100000000000001" customHeight="1" x14ac:dyDescent="0.2">
      <c r="F271" s="104"/>
      <c r="I271" s="102"/>
    </row>
    <row r="272" spans="1:15" x14ac:dyDescent="0.2">
      <c r="I272" s="102"/>
      <c r="J272" s="102"/>
      <c r="K272" s="102"/>
    </row>
    <row r="273" spans="6:12" x14ac:dyDescent="0.2">
      <c r="F273" s="104"/>
    </row>
    <row r="274" spans="6:12" x14ac:dyDescent="0.2">
      <c r="I274" s="102"/>
      <c r="J274" s="102"/>
      <c r="K274" s="102"/>
      <c r="L274" s="102"/>
    </row>
    <row r="275" spans="6:12" x14ac:dyDescent="0.2">
      <c r="F275" s="104"/>
      <c r="I275" s="102"/>
    </row>
    <row r="277" spans="6:12" x14ac:dyDescent="0.2">
      <c r="K277" s="102"/>
    </row>
    <row r="282" spans="6:12" x14ac:dyDescent="0.2">
      <c r="F282" s="104"/>
      <c r="K282" s="102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3"/>
  <sheetViews>
    <sheetView view="pageBreakPreview" zoomScaleNormal="100" zoomScaleSheetLayoutView="100" workbookViewId="0">
      <selection sqref="A1:K1"/>
    </sheetView>
  </sheetViews>
  <sheetFormatPr defaultColWidth="9.140625" defaultRowHeight="12.75" x14ac:dyDescent="0.25"/>
  <cols>
    <col min="1" max="2" width="5.7109375" style="191" customWidth="1"/>
    <col min="3" max="3" width="7.7109375" style="191" customWidth="1"/>
    <col min="4" max="4" width="9.5703125" style="191" customWidth="1"/>
    <col min="5" max="5" width="8.7109375" style="191" hidden="1" customWidth="1"/>
    <col min="6" max="6" width="9.5703125" style="368" hidden="1" customWidth="1"/>
    <col min="7" max="7" width="6.85546875" style="196" customWidth="1"/>
    <col min="8" max="8" width="40" style="368" customWidth="1"/>
    <col min="9" max="9" width="15.140625" style="368" customWidth="1"/>
    <col min="10" max="11" width="15.140625" style="318" customWidth="1"/>
    <col min="12" max="12" width="20.7109375" style="21" customWidth="1"/>
    <col min="13" max="13" width="29.5703125" style="22" customWidth="1"/>
    <col min="14" max="14" width="14.140625" style="293" customWidth="1"/>
    <col min="15" max="16" width="13.28515625" style="24" bestFit="1" customWidth="1"/>
    <col min="17" max="18" width="12.7109375" style="25" bestFit="1" customWidth="1"/>
    <col min="19" max="16384" width="9.140625" style="25"/>
  </cols>
  <sheetData>
    <row r="1" spans="1:18" ht="25.5" customHeight="1" x14ac:dyDescent="0.25">
      <c r="A1" s="377" t="s">
        <v>73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8" s="29" customFormat="1" ht="93" customHeight="1" x14ac:dyDescent="0.25">
      <c r="A2" s="219" t="s">
        <v>74</v>
      </c>
      <c r="B2" s="219" t="s">
        <v>75</v>
      </c>
      <c r="C2" s="219" t="s">
        <v>9</v>
      </c>
      <c r="D2" s="219" t="s">
        <v>76</v>
      </c>
      <c r="E2" s="219" t="s">
        <v>432</v>
      </c>
      <c r="F2" s="213"/>
      <c r="G2" s="116" t="s">
        <v>77</v>
      </c>
      <c r="H2" s="220" t="s">
        <v>78</v>
      </c>
      <c r="I2" s="220" t="s">
        <v>495</v>
      </c>
      <c r="J2" s="304" t="s">
        <v>417</v>
      </c>
      <c r="K2" s="304" t="s">
        <v>496</v>
      </c>
      <c r="L2" s="26"/>
      <c r="M2" s="27"/>
      <c r="N2" s="296"/>
      <c r="O2" s="28"/>
      <c r="P2" s="28"/>
    </row>
    <row r="3" spans="1:18" s="63" customFormat="1" ht="12.75" customHeight="1" x14ac:dyDescent="0.25">
      <c r="A3" s="221">
        <v>1</v>
      </c>
      <c r="B3" s="221">
        <v>2</v>
      </c>
      <c r="C3" s="221">
        <v>3</v>
      </c>
      <c r="D3" s="221">
        <v>4</v>
      </c>
      <c r="E3" s="221">
        <v>5</v>
      </c>
      <c r="F3" s="221">
        <v>6</v>
      </c>
      <c r="G3" s="221">
        <v>5</v>
      </c>
      <c r="H3" s="111">
        <v>6</v>
      </c>
      <c r="I3" s="60">
        <v>7</v>
      </c>
      <c r="J3" s="305">
        <v>8</v>
      </c>
      <c r="K3" s="305">
        <v>9</v>
      </c>
      <c r="L3" s="281"/>
      <c r="M3" s="61"/>
      <c r="N3" s="297"/>
      <c r="O3" s="62"/>
      <c r="P3" s="62"/>
    </row>
    <row r="4" spans="1:18" ht="32.25" customHeight="1" x14ac:dyDescent="0.25">
      <c r="A4" s="254"/>
      <c r="B4" s="254"/>
      <c r="C4" s="254"/>
      <c r="D4" s="254"/>
      <c r="E4" s="254"/>
      <c r="F4" s="253"/>
      <c r="G4" s="256"/>
      <c r="H4" s="263" t="s">
        <v>79</v>
      </c>
      <c r="I4" s="258"/>
      <c r="J4" s="306"/>
      <c r="K4" s="306"/>
      <c r="L4" s="30"/>
      <c r="M4" s="289"/>
      <c r="N4" s="287"/>
      <c r="O4" s="288"/>
      <c r="Q4" s="295"/>
    </row>
    <row r="5" spans="1:18" ht="30" customHeight="1" x14ac:dyDescent="0.25">
      <c r="A5" s="184"/>
      <c r="B5" s="184"/>
      <c r="C5" s="184"/>
      <c r="D5" s="184"/>
      <c r="E5" s="184"/>
      <c r="F5" s="43"/>
      <c r="G5" s="222"/>
      <c r="H5" s="41" t="s">
        <v>472</v>
      </c>
      <c r="I5" s="280"/>
      <c r="J5" s="307"/>
      <c r="K5" s="307"/>
      <c r="L5" s="31"/>
      <c r="M5" s="289"/>
      <c r="O5" s="288"/>
    </row>
    <row r="6" spans="1:18" s="29" customFormat="1" ht="20.100000000000001" customHeight="1" x14ac:dyDescent="0.25">
      <c r="A6" s="184">
        <v>3</v>
      </c>
      <c r="B6" s="184"/>
      <c r="C6" s="184"/>
      <c r="D6" s="184"/>
      <c r="E6" s="184"/>
      <c r="F6" s="43"/>
      <c r="G6" s="193" t="s">
        <v>471</v>
      </c>
      <c r="H6" s="44" t="s">
        <v>80</v>
      </c>
      <c r="I6" s="32">
        <f>I7+I43+I191+I201+I207+I212</f>
        <v>16260625.66</v>
      </c>
      <c r="J6" s="308">
        <f t="shared" ref="J6:K6" si="0">J7+J43+J191+J201+J207+J212</f>
        <v>0</v>
      </c>
      <c r="K6" s="308">
        <f t="shared" si="0"/>
        <v>16260625.66</v>
      </c>
      <c r="L6" s="33"/>
      <c r="M6" s="207"/>
      <c r="N6" s="206"/>
      <c r="O6" s="28"/>
      <c r="P6" s="35"/>
    </row>
    <row r="7" spans="1:18" s="29" customFormat="1" ht="20.100000000000001" customHeight="1" x14ac:dyDescent="0.25">
      <c r="A7" s="184"/>
      <c r="B7" s="184">
        <v>31</v>
      </c>
      <c r="C7" s="184"/>
      <c r="D7" s="184"/>
      <c r="E7" s="184"/>
      <c r="F7" s="43"/>
      <c r="G7" s="193" t="s">
        <v>471</v>
      </c>
      <c r="H7" s="44" t="s">
        <v>12</v>
      </c>
      <c r="I7" s="32">
        <f>I8+I20+I34</f>
        <v>9725050</v>
      </c>
      <c r="J7" s="308">
        <f>J8+J20+J34</f>
        <v>0</v>
      </c>
      <c r="K7" s="308">
        <f>K8+K20+K34</f>
        <v>9725050</v>
      </c>
      <c r="L7" s="33"/>
      <c r="M7" s="207"/>
      <c r="N7" s="296"/>
      <c r="O7" s="35"/>
      <c r="P7" s="35"/>
    </row>
    <row r="8" spans="1:18" s="29" customFormat="1" ht="20.100000000000001" customHeight="1" x14ac:dyDescent="0.25">
      <c r="A8" s="184"/>
      <c r="B8" s="184"/>
      <c r="C8" s="184">
        <v>311</v>
      </c>
      <c r="D8" s="184"/>
      <c r="E8" s="184"/>
      <c r="F8" s="43"/>
      <c r="G8" s="193" t="s">
        <v>471</v>
      </c>
      <c r="H8" s="44" t="s">
        <v>13</v>
      </c>
      <c r="I8" s="32">
        <f>I9+I16+I13</f>
        <v>8168000</v>
      </c>
      <c r="J8" s="308">
        <f>J9+J16+J13</f>
        <v>0</v>
      </c>
      <c r="K8" s="308">
        <f>K9+K16+K13</f>
        <v>8168000</v>
      </c>
      <c r="L8" s="33"/>
      <c r="M8" s="207"/>
      <c r="N8" s="206"/>
      <c r="O8" s="28"/>
      <c r="P8" s="28"/>
      <c r="R8" s="36"/>
    </row>
    <row r="9" spans="1:18" ht="20.100000000000001" customHeight="1" x14ac:dyDescent="0.25">
      <c r="A9" s="186"/>
      <c r="B9" s="186"/>
      <c r="C9" s="186"/>
      <c r="D9" s="186">
        <v>3111</v>
      </c>
      <c r="E9" s="186"/>
      <c r="F9" s="45"/>
      <c r="G9" s="193" t="s">
        <v>471</v>
      </c>
      <c r="H9" s="41" t="s">
        <v>14</v>
      </c>
      <c r="I9" s="37">
        <f t="shared" ref="I9:K9" si="1">I10</f>
        <v>7013000</v>
      </c>
      <c r="J9" s="309">
        <f t="shared" si="1"/>
        <v>0</v>
      </c>
      <c r="K9" s="309">
        <f t="shared" si="1"/>
        <v>7013000</v>
      </c>
      <c r="L9" s="33"/>
      <c r="M9" s="207"/>
      <c r="N9" s="298"/>
      <c r="O9" s="38"/>
    </row>
    <row r="10" spans="1:18" ht="20.100000000000001" hidden="1" customHeight="1" x14ac:dyDescent="0.25">
      <c r="A10" s="186"/>
      <c r="B10" s="186"/>
      <c r="C10" s="186"/>
      <c r="D10" s="186"/>
      <c r="E10" s="186">
        <v>31111</v>
      </c>
      <c r="F10" s="45"/>
      <c r="G10" s="193" t="s">
        <v>471</v>
      </c>
      <c r="H10" s="41" t="s">
        <v>81</v>
      </c>
      <c r="I10" s="37">
        <f>I11+I12</f>
        <v>7013000</v>
      </c>
      <c r="J10" s="309">
        <f>J11+J12</f>
        <v>0</v>
      </c>
      <c r="K10" s="309">
        <f>K11+K12</f>
        <v>7013000</v>
      </c>
      <c r="L10" s="33"/>
      <c r="M10" s="207"/>
      <c r="N10" s="299"/>
    </row>
    <row r="11" spans="1:18" ht="15" hidden="1" customHeight="1" x14ac:dyDescent="0.25">
      <c r="A11" s="186"/>
      <c r="B11" s="186"/>
      <c r="C11" s="186"/>
      <c r="D11" s="186"/>
      <c r="E11" s="186"/>
      <c r="F11" s="45">
        <v>311110</v>
      </c>
      <c r="G11" s="193" t="s">
        <v>471</v>
      </c>
      <c r="H11" s="41" t="s">
        <v>82</v>
      </c>
      <c r="I11" s="37">
        <v>6800000</v>
      </c>
      <c r="J11" s="309">
        <f>K11-I11</f>
        <v>0</v>
      </c>
      <c r="K11" s="309">
        <v>6800000</v>
      </c>
      <c r="L11" s="33"/>
      <c r="M11" s="207"/>
      <c r="N11" s="58"/>
    </row>
    <row r="12" spans="1:18" s="180" customFormat="1" ht="15" hidden="1" customHeight="1" x14ac:dyDescent="0.25">
      <c r="A12" s="186"/>
      <c r="B12" s="186"/>
      <c r="C12" s="186"/>
      <c r="D12" s="186"/>
      <c r="E12" s="186"/>
      <c r="F12" s="45">
        <v>311111</v>
      </c>
      <c r="G12" s="193" t="s">
        <v>471</v>
      </c>
      <c r="H12" s="41" t="s">
        <v>469</v>
      </c>
      <c r="I12" s="37">
        <v>213000</v>
      </c>
      <c r="J12" s="309">
        <f>K12-I12</f>
        <v>0</v>
      </c>
      <c r="K12" s="309">
        <v>213000</v>
      </c>
      <c r="L12" s="33"/>
      <c r="M12" s="207"/>
      <c r="N12" s="58"/>
      <c r="O12" s="24"/>
      <c r="P12" s="24"/>
    </row>
    <row r="13" spans="1:18" ht="19.5" customHeight="1" x14ac:dyDescent="0.25">
      <c r="A13" s="186"/>
      <c r="B13" s="186"/>
      <c r="C13" s="186"/>
      <c r="D13" s="186">
        <v>3113</v>
      </c>
      <c r="E13" s="186"/>
      <c r="F13" s="45"/>
      <c r="G13" s="193" t="s">
        <v>471</v>
      </c>
      <c r="H13" s="41" t="s">
        <v>15</v>
      </c>
      <c r="I13" s="37">
        <f t="shared" ref="I13:K14" si="2">I14</f>
        <v>85000</v>
      </c>
      <c r="J13" s="309">
        <f t="shared" si="2"/>
        <v>0</v>
      </c>
      <c r="K13" s="309">
        <f t="shared" si="2"/>
        <v>85000</v>
      </c>
      <c r="L13" s="33"/>
      <c r="M13" s="207"/>
      <c r="R13" s="40"/>
    </row>
    <row r="14" spans="1:18" ht="15" hidden="1" customHeight="1" x14ac:dyDescent="0.25">
      <c r="A14" s="186"/>
      <c r="B14" s="186"/>
      <c r="C14" s="186"/>
      <c r="D14" s="186"/>
      <c r="E14" s="186">
        <v>31131</v>
      </c>
      <c r="F14" s="45"/>
      <c r="G14" s="193" t="s">
        <v>471</v>
      </c>
      <c r="H14" s="41" t="s">
        <v>15</v>
      </c>
      <c r="I14" s="37">
        <f t="shared" si="2"/>
        <v>85000</v>
      </c>
      <c r="J14" s="309">
        <f t="shared" si="2"/>
        <v>0</v>
      </c>
      <c r="K14" s="309">
        <f t="shared" si="2"/>
        <v>85000</v>
      </c>
      <c r="L14" s="33"/>
      <c r="M14" s="207"/>
    </row>
    <row r="15" spans="1:18" ht="15" hidden="1" customHeight="1" x14ac:dyDescent="0.25">
      <c r="A15" s="186"/>
      <c r="B15" s="186"/>
      <c r="C15" s="186"/>
      <c r="D15" s="186"/>
      <c r="E15" s="186"/>
      <c r="F15" s="45">
        <v>311310</v>
      </c>
      <c r="G15" s="193" t="s">
        <v>471</v>
      </c>
      <c r="H15" s="41" t="s">
        <v>15</v>
      </c>
      <c r="I15" s="37">
        <v>85000</v>
      </c>
      <c r="J15" s="309">
        <f>K15-I15</f>
        <v>0</v>
      </c>
      <c r="K15" s="309">
        <v>85000</v>
      </c>
      <c r="L15" s="33"/>
      <c r="M15" s="207"/>
    </row>
    <row r="16" spans="1:18" ht="20.100000000000001" customHeight="1" x14ac:dyDescent="0.25">
      <c r="A16" s="186"/>
      <c r="B16" s="186"/>
      <c r="C16" s="186"/>
      <c r="D16" s="186">
        <v>3114</v>
      </c>
      <c r="E16" s="186"/>
      <c r="F16" s="45"/>
      <c r="G16" s="193" t="s">
        <v>471</v>
      </c>
      <c r="H16" s="41" t="s">
        <v>16</v>
      </c>
      <c r="I16" s="37">
        <f>I17</f>
        <v>1070000</v>
      </c>
      <c r="J16" s="309">
        <f>J17</f>
        <v>0</v>
      </c>
      <c r="K16" s="309">
        <f>K17</f>
        <v>1070000</v>
      </c>
      <c r="L16" s="33"/>
      <c r="M16" s="207"/>
      <c r="N16" s="58"/>
      <c r="P16" s="38"/>
    </row>
    <row r="17" spans="1:18" ht="20.100000000000001" hidden="1" customHeight="1" x14ac:dyDescent="0.25">
      <c r="A17" s="186"/>
      <c r="B17" s="186"/>
      <c r="C17" s="186"/>
      <c r="D17" s="186"/>
      <c r="E17" s="338">
        <v>31141</v>
      </c>
      <c r="F17" s="339"/>
      <c r="G17" s="340" t="s">
        <v>471</v>
      </c>
      <c r="H17" s="341" t="s">
        <v>16</v>
      </c>
      <c r="I17" s="342">
        <f>I18+I19</f>
        <v>1070000</v>
      </c>
      <c r="J17" s="343">
        <f t="shared" ref="J17:K17" si="3">J18+J19</f>
        <v>0</v>
      </c>
      <c r="K17" s="343">
        <f t="shared" si="3"/>
        <v>1070000</v>
      </c>
      <c r="L17" s="33"/>
      <c r="M17" s="207"/>
      <c r="N17" s="58"/>
      <c r="Q17" s="40"/>
      <c r="R17" s="40"/>
    </row>
    <row r="18" spans="1:18" ht="15" hidden="1" customHeight="1" x14ac:dyDescent="0.25">
      <c r="A18" s="186"/>
      <c r="B18" s="186"/>
      <c r="C18" s="186"/>
      <c r="D18" s="186"/>
      <c r="E18" s="186"/>
      <c r="F18" s="45">
        <v>311410</v>
      </c>
      <c r="G18" s="193" t="s">
        <v>471</v>
      </c>
      <c r="H18" s="41" t="s">
        <v>16</v>
      </c>
      <c r="I18" s="37">
        <v>890000</v>
      </c>
      <c r="J18" s="309">
        <f>K18-I18</f>
        <v>0</v>
      </c>
      <c r="K18" s="309">
        <v>890000</v>
      </c>
      <c r="L18" s="33"/>
      <c r="M18" s="207"/>
      <c r="N18" s="58"/>
      <c r="Q18" s="40"/>
      <c r="R18" s="40"/>
    </row>
    <row r="19" spans="1:18" s="205" customFormat="1" ht="15" hidden="1" customHeight="1" x14ac:dyDescent="0.25">
      <c r="A19" s="186"/>
      <c r="B19" s="186"/>
      <c r="C19" s="186"/>
      <c r="D19" s="186"/>
      <c r="E19" s="186"/>
      <c r="F19" s="45">
        <v>311411</v>
      </c>
      <c r="G19" s="193" t="s">
        <v>471</v>
      </c>
      <c r="H19" s="41" t="s">
        <v>493</v>
      </c>
      <c r="I19" s="37">
        <v>180000</v>
      </c>
      <c r="J19" s="309">
        <f>K19-I19</f>
        <v>0</v>
      </c>
      <c r="K19" s="309">
        <v>180000</v>
      </c>
      <c r="L19" s="33"/>
      <c r="M19" s="207"/>
      <c r="N19" s="58"/>
      <c r="O19" s="273"/>
      <c r="P19" s="273"/>
      <c r="Q19" s="40"/>
      <c r="R19" s="40"/>
    </row>
    <row r="20" spans="1:18" s="29" customFormat="1" ht="20.100000000000001" customHeight="1" x14ac:dyDescent="0.25">
      <c r="A20" s="184"/>
      <c r="B20" s="184"/>
      <c r="C20" s="184">
        <v>312</v>
      </c>
      <c r="D20" s="184"/>
      <c r="E20" s="184"/>
      <c r="F20" s="43"/>
      <c r="G20" s="193" t="s">
        <v>471</v>
      </c>
      <c r="H20" s="44" t="s">
        <v>17</v>
      </c>
      <c r="I20" s="32">
        <f t="shared" ref="I20:K20" si="4">I21</f>
        <v>157050</v>
      </c>
      <c r="J20" s="308">
        <f t="shared" si="4"/>
        <v>0</v>
      </c>
      <c r="K20" s="308">
        <f t="shared" si="4"/>
        <v>157050</v>
      </c>
      <c r="L20" s="33"/>
      <c r="M20" s="207"/>
      <c r="N20" s="206"/>
      <c r="O20" s="28"/>
      <c r="P20" s="28"/>
    </row>
    <row r="21" spans="1:18" ht="20.100000000000001" customHeight="1" x14ac:dyDescent="0.25">
      <c r="A21" s="186"/>
      <c r="B21" s="186"/>
      <c r="C21" s="186"/>
      <c r="D21" s="186">
        <v>3121</v>
      </c>
      <c r="E21" s="186"/>
      <c r="F21" s="45"/>
      <c r="G21" s="193" t="s">
        <v>471</v>
      </c>
      <c r="H21" s="41" t="s">
        <v>17</v>
      </c>
      <c r="I21" s="37">
        <f>I22+I24+I32+I30+I26</f>
        <v>157050</v>
      </c>
      <c r="J21" s="309">
        <f>J22+J24+J32+J30+J26</f>
        <v>0</v>
      </c>
      <c r="K21" s="309">
        <f>K22+K24+K32+K30+K26</f>
        <v>157050</v>
      </c>
      <c r="L21" s="33"/>
      <c r="M21" s="207"/>
      <c r="N21" s="58"/>
    </row>
    <row r="22" spans="1:18" ht="20.100000000000001" hidden="1" customHeight="1" x14ac:dyDescent="0.25">
      <c r="A22" s="186"/>
      <c r="B22" s="186"/>
      <c r="C22" s="186"/>
      <c r="D22" s="186"/>
      <c r="E22" s="183" t="s">
        <v>83</v>
      </c>
      <c r="F22" s="41"/>
      <c r="G22" s="193" t="s">
        <v>471</v>
      </c>
      <c r="H22" s="41" t="s">
        <v>84</v>
      </c>
      <c r="I22" s="37">
        <f>I23</f>
        <v>18450</v>
      </c>
      <c r="J22" s="309">
        <f>J23</f>
        <v>0</v>
      </c>
      <c r="K22" s="309">
        <f>K23</f>
        <v>18450</v>
      </c>
      <c r="L22" s="33"/>
      <c r="M22" s="207"/>
    </row>
    <row r="23" spans="1:18" ht="20.100000000000001" hidden="1" customHeight="1" x14ac:dyDescent="0.25">
      <c r="A23" s="186"/>
      <c r="B23" s="186"/>
      <c r="C23" s="186"/>
      <c r="D23" s="186"/>
      <c r="E23" s="183"/>
      <c r="F23" s="41" t="s">
        <v>85</v>
      </c>
      <c r="G23" s="193" t="s">
        <v>471</v>
      </c>
      <c r="H23" s="41" t="s">
        <v>84</v>
      </c>
      <c r="I23" s="37">
        <v>18450</v>
      </c>
      <c r="J23" s="309">
        <f>K23-I23</f>
        <v>0</v>
      </c>
      <c r="K23" s="309">
        <v>18450</v>
      </c>
      <c r="L23" s="33"/>
      <c r="M23" s="207"/>
    </row>
    <row r="24" spans="1:18" ht="20.100000000000001" hidden="1" customHeight="1" x14ac:dyDescent="0.25">
      <c r="A24" s="186"/>
      <c r="B24" s="186"/>
      <c r="C24" s="186"/>
      <c r="D24" s="186"/>
      <c r="E24" s="183" t="s">
        <v>86</v>
      </c>
      <c r="F24" s="41"/>
      <c r="G24" s="193" t="s">
        <v>471</v>
      </c>
      <c r="H24" s="41" t="s">
        <v>87</v>
      </c>
      <c r="I24" s="37">
        <f>I25</f>
        <v>19200</v>
      </c>
      <c r="J24" s="309">
        <f>J25</f>
        <v>0</v>
      </c>
      <c r="K24" s="309">
        <f>K25</f>
        <v>19200</v>
      </c>
      <c r="L24" s="33"/>
      <c r="M24" s="207"/>
      <c r="N24" s="58"/>
    </row>
    <row r="25" spans="1:18" ht="20.100000000000001" hidden="1" customHeight="1" x14ac:dyDescent="0.25">
      <c r="A25" s="186"/>
      <c r="B25" s="186"/>
      <c r="C25" s="186"/>
      <c r="D25" s="186"/>
      <c r="E25" s="183"/>
      <c r="F25" s="41" t="s">
        <v>88</v>
      </c>
      <c r="G25" s="193" t="s">
        <v>471</v>
      </c>
      <c r="H25" s="41" t="s">
        <v>87</v>
      </c>
      <c r="I25" s="37">
        <v>19200</v>
      </c>
      <c r="J25" s="309">
        <f>K25-I25</f>
        <v>0</v>
      </c>
      <c r="K25" s="309">
        <v>19200</v>
      </c>
      <c r="L25" s="33"/>
      <c r="M25" s="207"/>
      <c r="N25" s="58"/>
    </row>
    <row r="26" spans="1:18" ht="20.100000000000001" hidden="1" customHeight="1" x14ac:dyDescent="0.25">
      <c r="A26" s="186"/>
      <c r="B26" s="186"/>
      <c r="C26" s="186"/>
      <c r="D26" s="186"/>
      <c r="E26" s="183" t="s">
        <v>89</v>
      </c>
      <c r="F26" s="41"/>
      <c r="G26" s="193" t="s">
        <v>471</v>
      </c>
      <c r="H26" s="41" t="s">
        <v>90</v>
      </c>
      <c r="I26" s="37">
        <f>I27</f>
        <v>0</v>
      </c>
      <c r="J26" s="309">
        <f>J27</f>
        <v>0</v>
      </c>
      <c r="K26" s="309">
        <f>K27</f>
        <v>0</v>
      </c>
      <c r="L26" s="33"/>
      <c r="M26" s="207"/>
    </row>
    <row r="27" spans="1:18" ht="20.100000000000001" hidden="1" customHeight="1" x14ac:dyDescent="0.25">
      <c r="A27" s="186"/>
      <c r="B27" s="186"/>
      <c r="C27" s="186"/>
      <c r="D27" s="186"/>
      <c r="E27" s="183"/>
      <c r="F27" s="41" t="s">
        <v>91</v>
      </c>
      <c r="G27" s="193" t="s">
        <v>471</v>
      </c>
      <c r="H27" s="41" t="s">
        <v>90</v>
      </c>
      <c r="I27" s="37">
        <v>0</v>
      </c>
      <c r="J27" s="309">
        <f>K27-I27</f>
        <v>0</v>
      </c>
      <c r="K27" s="309">
        <v>0</v>
      </c>
      <c r="L27" s="33"/>
      <c r="M27" s="207"/>
    </row>
    <row r="28" spans="1:18" ht="20.100000000000001" hidden="1" customHeight="1" x14ac:dyDescent="0.25">
      <c r="A28" s="186"/>
      <c r="B28" s="186"/>
      <c r="C28" s="186"/>
      <c r="D28" s="186"/>
      <c r="E28" s="183" t="s">
        <v>92</v>
      </c>
      <c r="F28" s="41"/>
      <c r="G28" s="193" t="s">
        <v>471</v>
      </c>
      <c r="H28" s="41" t="s">
        <v>93</v>
      </c>
      <c r="I28" s="37"/>
      <c r="J28" s="309"/>
      <c r="K28" s="309"/>
      <c r="L28" s="33"/>
      <c r="M28" s="207"/>
    </row>
    <row r="29" spans="1:18" ht="20.100000000000001" hidden="1" customHeight="1" x14ac:dyDescent="0.25">
      <c r="A29" s="186"/>
      <c r="B29" s="186"/>
      <c r="C29" s="186"/>
      <c r="D29" s="186"/>
      <c r="E29" s="183"/>
      <c r="F29" s="41" t="s">
        <v>94</v>
      </c>
      <c r="G29" s="193" t="s">
        <v>471</v>
      </c>
      <c r="H29" s="41" t="s">
        <v>93</v>
      </c>
      <c r="I29" s="37"/>
      <c r="J29" s="309"/>
      <c r="K29" s="309"/>
      <c r="L29" s="33"/>
      <c r="M29" s="207"/>
    </row>
    <row r="30" spans="1:18" s="205" customFormat="1" ht="20.100000000000001" hidden="1" customHeight="1" x14ac:dyDescent="0.25">
      <c r="A30" s="186"/>
      <c r="B30" s="186"/>
      <c r="C30" s="186"/>
      <c r="D30" s="186"/>
      <c r="E30" s="183" t="s">
        <v>297</v>
      </c>
      <c r="F30" s="41"/>
      <c r="G30" s="193" t="s">
        <v>471</v>
      </c>
      <c r="H30" s="41" t="s">
        <v>298</v>
      </c>
      <c r="I30" s="37">
        <f>I31</f>
        <v>55500</v>
      </c>
      <c r="J30" s="309">
        <f t="shared" ref="J30:K30" si="5">J31</f>
        <v>0</v>
      </c>
      <c r="K30" s="309">
        <f t="shared" si="5"/>
        <v>55500</v>
      </c>
      <c r="L30" s="33"/>
      <c r="M30" s="207"/>
      <c r="N30" s="293"/>
      <c r="O30" s="267"/>
      <c r="P30" s="267"/>
    </row>
    <row r="31" spans="1:18" s="205" customFormat="1" ht="20.100000000000001" hidden="1" customHeight="1" x14ac:dyDescent="0.25">
      <c r="A31" s="186"/>
      <c r="B31" s="186"/>
      <c r="C31" s="186"/>
      <c r="D31" s="186"/>
      <c r="E31" s="183"/>
      <c r="F31" s="41" t="s">
        <v>299</v>
      </c>
      <c r="G31" s="193" t="s">
        <v>471</v>
      </c>
      <c r="H31" s="41" t="s">
        <v>298</v>
      </c>
      <c r="I31" s="37">
        <v>55500</v>
      </c>
      <c r="J31" s="309">
        <f>K31-I31</f>
        <v>0</v>
      </c>
      <c r="K31" s="309">
        <v>55500</v>
      </c>
      <c r="L31" s="33"/>
      <c r="M31" s="207"/>
      <c r="N31" s="293"/>
      <c r="O31" s="267"/>
      <c r="P31" s="267"/>
    </row>
    <row r="32" spans="1:18" ht="20.100000000000001" hidden="1" customHeight="1" x14ac:dyDescent="0.25">
      <c r="A32" s="186"/>
      <c r="B32" s="186"/>
      <c r="C32" s="186"/>
      <c r="D32" s="186"/>
      <c r="E32" s="183" t="s">
        <v>95</v>
      </c>
      <c r="F32" s="41"/>
      <c r="G32" s="193" t="s">
        <v>471</v>
      </c>
      <c r="H32" s="41" t="s">
        <v>96</v>
      </c>
      <c r="I32" s="37">
        <f>I33</f>
        <v>63900</v>
      </c>
      <c r="J32" s="309">
        <f>J33</f>
        <v>0</v>
      </c>
      <c r="K32" s="309">
        <f>K33</f>
        <v>63900</v>
      </c>
      <c r="L32" s="33"/>
      <c r="M32" s="207"/>
    </row>
    <row r="33" spans="1:16" ht="34.5" hidden="1" customHeight="1" x14ac:dyDescent="0.25">
      <c r="A33" s="186"/>
      <c r="B33" s="186"/>
      <c r="C33" s="186"/>
      <c r="D33" s="186"/>
      <c r="E33" s="183"/>
      <c r="F33" s="41" t="s">
        <v>97</v>
      </c>
      <c r="G33" s="193" t="s">
        <v>471</v>
      </c>
      <c r="H33" s="41" t="s">
        <v>98</v>
      </c>
      <c r="I33" s="37">
        <v>63900</v>
      </c>
      <c r="J33" s="309">
        <f>K33-I33</f>
        <v>0</v>
      </c>
      <c r="K33" s="309">
        <f>56400+7500</f>
        <v>63900</v>
      </c>
      <c r="L33" s="33"/>
      <c r="M33" s="207"/>
    </row>
    <row r="34" spans="1:16" s="29" customFormat="1" ht="20.100000000000001" customHeight="1" x14ac:dyDescent="0.25">
      <c r="A34" s="184"/>
      <c r="B34" s="184"/>
      <c r="C34" s="184">
        <v>313</v>
      </c>
      <c r="D34" s="184"/>
      <c r="E34" s="184"/>
      <c r="F34" s="43"/>
      <c r="G34" s="193" t="s">
        <v>471</v>
      </c>
      <c r="H34" s="44" t="s">
        <v>99</v>
      </c>
      <c r="I34" s="32">
        <f>I35+I40</f>
        <v>1400000</v>
      </c>
      <c r="J34" s="308">
        <f>J35+J40</f>
        <v>0</v>
      </c>
      <c r="K34" s="308">
        <f>K35+K40</f>
        <v>1400000</v>
      </c>
      <c r="L34" s="33"/>
      <c r="M34" s="207"/>
      <c r="N34" s="296"/>
      <c r="O34" s="28"/>
      <c r="P34" s="28"/>
    </row>
    <row r="35" spans="1:16" ht="20.100000000000001" customHeight="1" x14ac:dyDescent="0.25">
      <c r="A35" s="186"/>
      <c r="B35" s="186"/>
      <c r="C35" s="186"/>
      <c r="D35" s="186">
        <v>3132</v>
      </c>
      <c r="E35" s="186"/>
      <c r="F35" s="45"/>
      <c r="G35" s="193" t="s">
        <v>471</v>
      </c>
      <c r="H35" s="41" t="s">
        <v>19</v>
      </c>
      <c r="I35" s="37">
        <f>I36+I38</f>
        <v>1400000</v>
      </c>
      <c r="J35" s="309">
        <f>J36+J38</f>
        <v>0</v>
      </c>
      <c r="K35" s="309">
        <f>K36+K38</f>
        <v>1400000</v>
      </c>
      <c r="L35" s="33"/>
      <c r="M35" s="207"/>
    </row>
    <row r="36" spans="1:16" ht="20.100000000000001" hidden="1" customHeight="1" x14ac:dyDescent="0.25">
      <c r="A36" s="186"/>
      <c r="B36" s="186"/>
      <c r="C36" s="186"/>
      <c r="D36" s="186"/>
      <c r="E36" s="186">
        <v>31321</v>
      </c>
      <c r="F36" s="45"/>
      <c r="G36" s="193" t="s">
        <v>471</v>
      </c>
      <c r="H36" s="41" t="s">
        <v>19</v>
      </c>
      <c r="I36" s="37">
        <f>I37</f>
        <v>1400000</v>
      </c>
      <c r="J36" s="309">
        <f>J37</f>
        <v>0</v>
      </c>
      <c r="K36" s="309">
        <f>K37</f>
        <v>1400000</v>
      </c>
      <c r="L36" s="33"/>
      <c r="M36" s="207"/>
    </row>
    <row r="37" spans="1:16" ht="20.100000000000001" hidden="1" customHeight="1" x14ac:dyDescent="0.25">
      <c r="A37" s="186"/>
      <c r="B37" s="186"/>
      <c r="C37" s="186"/>
      <c r="D37" s="186"/>
      <c r="E37" s="186"/>
      <c r="F37" s="45">
        <v>313210</v>
      </c>
      <c r="G37" s="193" t="s">
        <v>471</v>
      </c>
      <c r="H37" s="41" t="s">
        <v>19</v>
      </c>
      <c r="I37" s="37">
        <v>1400000</v>
      </c>
      <c r="J37" s="309">
        <f>K37-I37</f>
        <v>0</v>
      </c>
      <c r="K37" s="309">
        <v>1400000</v>
      </c>
      <c r="L37" s="33"/>
      <c r="M37" s="207"/>
    </row>
    <row r="38" spans="1:16" ht="30" hidden="1" customHeight="1" x14ac:dyDescent="0.25">
      <c r="A38" s="186"/>
      <c r="B38" s="186"/>
      <c r="C38" s="186"/>
      <c r="D38" s="186"/>
      <c r="E38" s="186">
        <v>31322</v>
      </c>
      <c r="F38" s="45"/>
      <c r="G38" s="193" t="s">
        <v>471</v>
      </c>
      <c r="H38" s="41" t="s">
        <v>100</v>
      </c>
      <c r="I38" s="37">
        <f>I39</f>
        <v>0</v>
      </c>
      <c r="J38" s="309">
        <f>J39</f>
        <v>0</v>
      </c>
      <c r="K38" s="309">
        <f>K39</f>
        <v>0</v>
      </c>
      <c r="L38" s="33"/>
      <c r="M38" s="207"/>
      <c r="N38" s="58"/>
    </row>
    <row r="39" spans="1:16" ht="35.25" hidden="1" customHeight="1" x14ac:dyDescent="0.25">
      <c r="A39" s="186"/>
      <c r="B39" s="186"/>
      <c r="C39" s="186"/>
      <c r="D39" s="186"/>
      <c r="E39" s="186"/>
      <c r="F39" s="45">
        <v>313220</v>
      </c>
      <c r="G39" s="193" t="s">
        <v>471</v>
      </c>
      <c r="H39" s="41" t="s">
        <v>100</v>
      </c>
      <c r="I39" s="37">
        <v>0</v>
      </c>
      <c r="J39" s="309">
        <f>K39-I39</f>
        <v>0</v>
      </c>
      <c r="K39" s="309">
        <v>0</v>
      </c>
      <c r="L39" s="33"/>
      <c r="M39" s="207"/>
      <c r="N39" s="58"/>
    </row>
    <row r="40" spans="1:16" ht="30" hidden="1" customHeight="1" x14ac:dyDescent="0.25">
      <c r="A40" s="186"/>
      <c r="B40" s="186"/>
      <c r="C40" s="186"/>
      <c r="D40" s="186">
        <v>3133</v>
      </c>
      <c r="E40" s="186"/>
      <c r="F40" s="45"/>
      <c r="G40" s="193" t="s">
        <v>471</v>
      </c>
      <c r="H40" s="41" t="s">
        <v>20</v>
      </c>
      <c r="I40" s="37">
        <f t="shared" ref="I40:K40" si="6">I41</f>
        <v>0</v>
      </c>
      <c r="J40" s="309">
        <f t="shared" si="6"/>
        <v>0</v>
      </c>
      <c r="K40" s="309">
        <f t="shared" si="6"/>
        <v>0</v>
      </c>
      <c r="L40" s="33"/>
      <c r="M40" s="207"/>
      <c r="N40" s="58"/>
      <c r="O40" s="38"/>
    </row>
    <row r="41" spans="1:16" ht="30" hidden="1" customHeight="1" x14ac:dyDescent="0.25">
      <c r="A41" s="186"/>
      <c r="B41" s="186"/>
      <c r="C41" s="186"/>
      <c r="D41" s="186"/>
      <c r="E41" s="186">
        <v>31332</v>
      </c>
      <c r="F41" s="45"/>
      <c r="G41" s="193" t="s">
        <v>471</v>
      </c>
      <c r="H41" s="41" t="s">
        <v>20</v>
      </c>
      <c r="I41" s="37">
        <f>I42</f>
        <v>0</v>
      </c>
      <c r="J41" s="309">
        <f>J42</f>
        <v>0</v>
      </c>
      <c r="K41" s="309">
        <f>K42</f>
        <v>0</v>
      </c>
      <c r="L41" s="33"/>
      <c r="M41" s="207"/>
    </row>
    <row r="42" spans="1:16" ht="36.75" hidden="1" customHeight="1" x14ac:dyDescent="0.25">
      <c r="A42" s="186"/>
      <c r="B42" s="186"/>
      <c r="C42" s="186"/>
      <c r="D42" s="186"/>
      <c r="E42" s="186"/>
      <c r="F42" s="45">
        <v>313320</v>
      </c>
      <c r="G42" s="193">
        <v>46</v>
      </c>
      <c r="H42" s="41" t="s">
        <v>20</v>
      </c>
      <c r="I42" s="37">
        <v>0</v>
      </c>
      <c r="J42" s="309">
        <f>K42-I42</f>
        <v>0</v>
      </c>
      <c r="K42" s="309">
        <v>0</v>
      </c>
      <c r="L42" s="33"/>
      <c r="M42" s="207"/>
    </row>
    <row r="43" spans="1:16" s="29" customFormat="1" ht="20.100000000000001" customHeight="1" x14ac:dyDescent="0.25">
      <c r="A43" s="184"/>
      <c r="B43" s="184">
        <v>32</v>
      </c>
      <c r="C43" s="184"/>
      <c r="D43" s="184"/>
      <c r="E43" s="184"/>
      <c r="F43" s="43"/>
      <c r="G43" s="193" t="s">
        <v>471</v>
      </c>
      <c r="H43" s="44" t="s">
        <v>21</v>
      </c>
      <c r="I43" s="32">
        <f>I44+I65+I103</f>
        <v>6360575.6600000001</v>
      </c>
      <c r="J43" s="308">
        <f>J44+J65+J103</f>
        <v>0</v>
      </c>
      <c r="K43" s="308">
        <f>K44+K65+K103</f>
        <v>6360575.6600000001</v>
      </c>
      <c r="L43" s="33"/>
      <c r="M43" s="207"/>
      <c r="N43" s="296"/>
      <c r="O43" s="28"/>
      <c r="P43" s="28"/>
    </row>
    <row r="44" spans="1:16" s="29" customFormat="1" ht="20.100000000000001" customHeight="1" x14ac:dyDescent="0.25">
      <c r="A44" s="223"/>
      <c r="B44" s="223"/>
      <c r="C44" s="184">
        <v>321</v>
      </c>
      <c r="D44" s="184"/>
      <c r="E44" s="223"/>
      <c r="F44" s="224"/>
      <c r="G44" s="193" t="s">
        <v>471</v>
      </c>
      <c r="H44" s="44" t="s">
        <v>22</v>
      </c>
      <c r="I44" s="32">
        <f>I54+I59</f>
        <v>255000</v>
      </c>
      <c r="J44" s="308">
        <f t="shared" ref="J44:K44" si="7">J54+J59</f>
        <v>0</v>
      </c>
      <c r="K44" s="308">
        <f t="shared" si="7"/>
        <v>255000</v>
      </c>
      <c r="L44" s="33"/>
      <c r="M44" s="207"/>
      <c r="N44" s="296"/>
      <c r="O44" s="28"/>
      <c r="P44" s="28"/>
    </row>
    <row r="45" spans="1:16" ht="20.100000000000001" hidden="1" customHeight="1" x14ac:dyDescent="0.25">
      <c r="A45" s="225"/>
      <c r="B45" s="225"/>
      <c r="C45" s="186"/>
      <c r="D45" s="186">
        <v>3211</v>
      </c>
      <c r="E45" s="225"/>
      <c r="F45" s="226"/>
      <c r="G45" s="193">
        <v>43</v>
      </c>
      <c r="H45" s="41" t="s">
        <v>23</v>
      </c>
      <c r="I45" s="37">
        <f>I46+I48+I50+I52</f>
        <v>0</v>
      </c>
      <c r="J45" s="309">
        <f>J46+J48+J50+J52</f>
        <v>0</v>
      </c>
      <c r="K45" s="309">
        <f>K46+K48+K50+K52</f>
        <v>0</v>
      </c>
      <c r="L45" s="33"/>
      <c r="M45" s="207"/>
    </row>
    <row r="46" spans="1:16" ht="20.100000000000001" hidden="1" customHeight="1" x14ac:dyDescent="0.25">
      <c r="A46" s="225"/>
      <c r="B46" s="225"/>
      <c r="C46" s="186"/>
      <c r="D46" s="186"/>
      <c r="E46" s="186">
        <v>32111</v>
      </c>
      <c r="F46" s="45"/>
      <c r="G46" s="193">
        <v>43</v>
      </c>
      <c r="H46" s="41" t="s">
        <v>101</v>
      </c>
      <c r="I46" s="37">
        <f>I47</f>
        <v>0</v>
      </c>
      <c r="J46" s="309">
        <f>J47</f>
        <v>0</v>
      </c>
      <c r="K46" s="309">
        <f>K47</f>
        <v>0</v>
      </c>
      <c r="L46" s="33"/>
      <c r="M46" s="207"/>
    </row>
    <row r="47" spans="1:16" ht="20.100000000000001" hidden="1" customHeight="1" x14ac:dyDescent="0.25">
      <c r="A47" s="225"/>
      <c r="B47" s="225"/>
      <c r="C47" s="186"/>
      <c r="D47" s="186"/>
      <c r="E47" s="186"/>
      <c r="F47" s="45">
        <v>321110</v>
      </c>
      <c r="G47" s="193">
        <v>43</v>
      </c>
      <c r="H47" s="41" t="s">
        <v>101</v>
      </c>
      <c r="I47" s="37">
        <v>0</v>
      </c>
      <c r="J47" s="309">
        <v>0</v>
      </c>
      <c r="K47" s="309">
        <f>I47+J47</f>
        <v>0</v>
      </c>
      <c r="L47" s="33"/>
      <c r="M47" s="207"/>
    </row>
    <row r="48" spans="1:16" ht="20.100000000000001" hidden="1" customHeight="1" x14ac:dyDescent="0.25">
      <c r="A48" s="225"/>
      <c r="B48" s="225"/>
      <c r="C48" s="186"/>
      <c r="D48" s="186"/>
      <c r="E48" s="186">
        <v>32113</v>
      </c>
      <c r="F48" s="45"/>
      <c r="G48" s="193">
        <v>43</v>
      </c>
      <c r="H48" s="41" t="s">
        <v>102</v>
      </c>
      <c r="I48" s="37">
        <f>I49</f>
        <v>0</v>
      </c>
      <c r="J48" s="309">
        <f>J49</f>
        <v>0</v>
      </c>
      <c r="K48" s="309">
        <f>K49</f>
        <v>0</v>
      </c>
      <c r="L48" s="33"/>
      <c r="M48" s="207"/>
    </row>
    <row r="49" spans="1:14" ht="20.100000000000001" hidden="1" customHeight="1" x14ac:dyDescent="0.25">
      <c r="A49" s="225"/>
      <c r="B49" s="225"/>
      <c r="C49" s="186"/>
      <c r="D49" s="186"/>
      <c r="E49" s="186"/>
      <c r="F49" s="45">
        <v>321130</v>
      </c>
      <c r="G49" s="193">
        <v>43</v>
      </c>
      <c r="H49" s="41" t="s">
        <v>102</v>
      </c>
      <c r="I49" s="37">
        <v>0</v>
      </c>
      <c r="J49" s="309">
        <v>0</v>
      </c>
      <c r="K49" s="309">
        <f>I49+J49</f>
        <v>0</v>
      </c>
      <c r="L49" s="33"/>
      <c r="M49" s="207"/>
    </row>
    <row r="50" spans="1:14" ht="20.100000000000001" hidden="1" customHeight="1" x14ac:dyDescent="0.25">
      <c r="A50" s="225"/>
      <c r="B50" s="225"/>
      <c r="C50" s="186"/>
      <c r="D50" s="186"/>
      <c r="E50" s="186">
        <v>32115</v>
      </c>
      <c r="F50" s="45"/>
      <c r="G50" s="193">
        <v>43</v>
      </c>
      <c r="H50" s="41" t="s">
        <v>103</v>
      </c>
      <c r="I50" s="37">
        <f>I51</f>
        <v>0</v>
      </c>
      <c r="J50" s="309">
        <f>J51</f>
        <v>0</v>
      </c>
      <c r="K50" s="309">
        <f>K51</f>
        <v>0</v>
      </c>
      <c r="L50" s="33"/>
      <c r="M50" s="207"/>
    </row>
    <row r="51" spans="1:14" ht="20.100000000000001" hidden="1" customHeight="1" x14ac:dyDescent="0.25">
      <c r="A51" s="225"/>
      <c r="B51" s="225"/>
      <c r="C51" s="186"/>
      <c r="D51" s="186"/>
      <c r="E51" s="186"/>
      <c r="F51" s="45">
        <v>321150</v>
      </c>
      <c r="G51" s="193">
        <v>43</v>
      </c>
      <c r="H51" s="41" t="s">
        <v>103</v>
      </c>
      <c r="I51" s="37">
        <v>0</v>
      </c>
      <c r="J51" s="309">
        <v>0</v>
      </c>
      <c r="K51" s="309">
        <f>I51+J51</f>
        <v>0</v>
      </c>
      <c r="L51" s="33"/>
      <c r="M51" s="207"/>
    </row>
    <row r="52" spans="1:14" ht="20.100000000000001" hidden="1" customHeight="1" x14ac:dyDescent="0.25">
      <c r="A52" s="225"/>
      <c r="B52" s="225"/>
      <c r="C52" s="186"/>
      <c r="D52" s="186"/>
      <c r="E52" s="186">
        <v>32119</v>
      </c>
      <c r="F52" s="45"/>
      <c r="G52" s="193">
        <v>43</v>
      </c>
      <c r="H52" s="41" t="s">
        <v>104</v>
      </c>
      <c r="I52" s="37">
        <f>I53</f>
        <v>0</v>
      </c>
      <c r="J52" s="309">
        <f>J53</f>
        <v>0</v>
      </c>
      <c r="K52" s="309">
        <f>K53</f>
        <v>0</v>
      </c>
      <c r="L52" s="33"/>
      <c r="M52" s="207"/>
    </row>
    <row r="53" spans="1:14" ht="20.100000000000001" hidden="1" customHeight="1" x14ac:dyDescent="0.25">
      <c r="A53" s="225"/>
      <c r="B53" s="225"/>
      <c r="C53" s="186"/>
      <c r="D53" s="186"/>
      <c r="E53" s="186"/>
      <c r="F53" s="45">
        <v>321190</v>
      </c>
      <c r="G53" s="193">
        <v>43</v>
      </c>
      <c r="H53" s="41" t="s">
        <v>104</v>
      </c>
      <c r="I53" s="37">
        <v>0</v>
      </c>
      <c r="J53" s="309">
        <v>0</v>
      </c>
      <c r="K53" s="309">
        <f>I53+J53</f>
        <v>0</v>
      </c>
      <c r="L53" s="33"/>
      <c r="M53" s="207"/>
    </row>
    <row r="54" spans="1:14" ht="30" customHeight="1" x14ac:dyDescent="0.25">
      <c r="A54" s="225"/>
      <c r="B54" s="225"/>
      <c r="C54" s="186"/>
      <c r="D54" s="186">
        <v>3212</v>
      </c>
      <c r="E54" s="225"/>
      <c r="F54" s="226"/>
      <c r="G54" s="193" t="s">
        <v>471</v>
      </c>
      <c r="H54" s="41" t="s">
        <v>24</v>
      </c>
      <c r="I54" s="37">
        <f>I55+I57</f>
        <v>231000</v>
      </c>
      <c r="J54" s="309">
        <f>J55+J57</f>
        <v>0</v>
      </c>
      <c r="K54" s="309">
        <f>K55+K57</f>
        <v>231000</v>
      </c>
      <c r="L54" s="33"/>
      <c r="M54" s="207"/>
    </row>
    <row r="55" spans="1:14" ht="20.100000000000001" hidden="1" customHeight="1" x14ac:dyDescent="0.25">
      <c r="A55" s="225"/>
      <c r="B55" s="225"/>
      <c r="C55" s="186"/>
      <c r="D55" s="186"/>
      <c r="E55" s="186">
        <v>32121</v>
      </c>
      <c r="F55" s="45"/>
      <c r="G55" s="193" t="s">
        <v>471</v>
      </c>
      <c r="H55" s="41" t="s">
        <v>105</v>
      </c>
      <c r="I55" s="37">
        <f>I56</f>
        <v>190000</v>
      </c>
      <c r="J55" s="309">
        <f>J56</f>
        <v>0</v>
      </c>
      <c r="K55" s="309">
        <f>K56</f>
        <v>190000</v>
      </c>
      <c r="L55" s="33"/>
      <c r="M55" s="207"/>
    </row>
    <row r="56" spans="1:14" ht="20.100000000000001" hidden="1" customHeight="1" x14ac:dyDescent="0.25">
      <c r="A56" s="225"/>
      <c r="B56" s="225"/>
      <c r="C56" s="186"/>
      <c r="D56" s="186"/>
      <c r="E56" s="186"/>
      <c r="F56" s="45">
        <v>321210</v>
      </c>
      <c r="G56" s="193" t="s">
        <v>471</v>
      </c>
      <c r="H56" s="41" t="s">
        <v>105</v>
      </c>
      <c r="I56" s="37">
        <v>190000</v>
      </c>
      <c r="J56" s="309">
        <f>K56-I56</f>
        <v>0</v>
      </c>
      <c r="K56" s="309">
        <v>190000</v>
      </c>
      <c r="L56" s="33"/>
      <c r="M56" s="207"/>
    </row>
    <row r="57" spans="1:14" ht="20.100000000000001" hidden="1" customHeight="1" x14ac:dyDescent="0.25">
      <c r="A57" s="225"/>
      <c r="B57" s="225"/>
      <c r="C57" s="186"/>
      <c r="D57" s="186"/>
      <c r="E57" s="186">
        <v>32123</v>
      </c>
      <c r="F57" s="45"/>
      <c r="G57" s="193" t="s">
        <v>471</v>
      </c>
      <c r="H57" s="41" t="s">
        <v>106</v>
      </c>
      <c r="I57" s="37">
        <f>I58</f>
        <v>41000</v>
      </c>
      <c r="J57" s="309">
        <f>J58</f>
        <v>0</v>
      </c>
      <c r="K57" s="309">
        <f>K58</f>
        <v>41000</v>
      </c>
      <c r="L57" s="33"/>
      <c r="M57" s="207"/>
    </row>
    <row r="58" spans="1:14" ht="20.100000000000001" hidden="1" customHeight="1" x14ac:dyDescent="0.25">
      <c r="A58" s="225"/>
      <c r="B58" s="225"/>
      <c r="C58" s="186"/>
      <c r="D58" s="186"/>
      <c r="E58" s="186"/>
      <c r="F58" s="45">
        <v>321230</v>
      </c>
      <c r="G58" s="193" t="s">
        <v>471</v>
      </c>
      <c r="H58" s="41" t="s">
        <v>106</v>
      </c>
      <c r="I58" s="37">
        <v>41000</v>
      </c>
      <c r="J58" s="309">
        <f>K58-I58</f>
        <v>0</v>
      </c>
      <c r="K58" s="309">
        <v>41000</v>
      </c>
      <c r="L58" s="33"/>
      <c r="M58" s="207"/>
      <c r="N58" s="296"/>
    </row>
    <row r="59" spans="1:14" ht="20.100000000000001" customHeight="1" x14ac:dyDescent="0.25">
      <c r="A59" s="225"/>
      <c r="B59" s="225"/>
      <c r="C59" s="186"/>
      <c r="D59" s="186">
        <v>3213</v>
      </c>
      <c r="E59" s="225"/>
      <c r="F59" s="226"/>
      <c r="G59" s="193" t="s">
        <v>471</v>
      </c>
      <c r="H59" s="41" t="s">
        <v>25</v>
      </c>
      <c r="I59" s="37">
        <f>I60</f>
        <v>24000</v>
      </c>
      <c r="J59" s="309">
        <f t="shared" ref="J59:K59" si="8">J60</f>
        <v>0</v>
      </c>
      <c r="K59" s="309">
        <f t="shared" si="8"/>
        <v>24000</v>
      </c>
      <c r="L59" s="33"/>
      <c r="M59" s="207"/>
      <c r="N59" s="58"/>
    </row>
    <row r="60" spans="1:14" ht="20.100000000000001" hidden="1" customHeight="1" x14ac:dyDescent="0.25">
      <c r="A60" s="225"/>
      <c r="B60" s="225"/>
      <c r="C60" s="225"/>
      <c r="D60" s="225"/>
      <c r="E60" s="183" t="s">
        <v>107</v>
      </c>
      <c r="F60" s="41"/>
      <c r="G60" s="193" t="s">
        <v>471</v>
      </c>
      <c r="H60" s="41" t="s">
        <v>108</v>
      </c>
      <c r="I60" s="37">
        <f>I61+I62</f>
        <v>24000</v>
      </c>
      <c r="J60" s="309">
        <f t="shared" ref="J60:K60" si="9">J61+J62</f>
        <v>0</v>
      </c>
      <c r="K60" s="309">
        <f t="shared" si="9"/>
        <v>24000</v>
      </c>
      <c r="L60" s="33"/>
      <c r="M60" s="207"/>
    </row>
    <row r="61" spans="1:14" ht="20.100000000000001" hidden="1" customHeight="1" x14ac:dyDescent="0.25">
      <c r="A61" s="225"/>
      <c r="B61" s="225"/>
      <c r="C61" s="225"/>
      <c r="D61" s="225"/>
      <c r="E61" s="183"/>
      <c r="F61" s="41" t="s">
        <v>109</v>
      </c>
      <c r="G61" s="193" t="s">
        <v>471</v>
      </c>
      <c r="H61" s="41" t="s">
        <v>110</v>
      </c>
      <c r="I61" s="37">
        <v>0</v>
      </c>
      <c r="J61" s="309">
        <f>K61-I61</f>
        <v>0</v>
      </c>
      <c r="K61" s="309">
        <v>0</v>
      </c>
      <c r="L61" s="33"/>
      <c r="M61" s="207"/>
    </row>
    <row r="62" spans="1:14" ht="32.25" hidden="1" customHeight="1" x14ac:dyDescent="0.25">
      <c r="A62" s="225"/>
      <c r="B62" s="225"/>
      <c r="C62" s="225"/>
      <c r="D62" s="225"/>
      <c r="E62" s="183"/>
      <c r="F62" s="386" t="s">
        <v>111</v>
      </c>
      <c r="G62" s="321" t="s">
        <v>471</v>
      </c>
      <c r="H62" s="386" t="s">
        <v>112</v>
      </c>
      <c r="I62" s="37">
        <v>24000</v>
      </c>
      <c r="J62" s="309">
        <f>K62-I62</f>
        <v>0</v>
      </c>
      <c r="K62" s="309">
        <v>24000</v>
      </c>
      <c r="L62" s="33"/>
      <c r="M62" s="207"/>
    </row>
    <row r="63" spans="1:14" ht="20.100000000000001" hidden="1" customHeight="1" x14ac:dyDescent="0.25">
      <c r="A63" s="225"/>
      <c r="B63" s="225"/>
      <c r="C63" s="225"/>
      <c r="D63" s="225"/>
      <c r="E63" s="183" t="s">
        <v>113</v>
      </c>
      <c r="F63" s="41"/>
      <c r="G63" s="193" t="s">
        <v>471</v>
      </c>
      <c r="H63" s="41" t="s">
        <v>114</v>
      </c>
      <c r="I63" s="37"/>
      <c r="J63" s="309"/>
      <c r="K63" s="309"/>
      <c r="L63" s="33"/>
      <c r="M63" s="207"/>
    </row>
    <row r="64" spans="1:14" ht="20.100000000000001" hidden="1" customHeight="1" x14ac:dyDescent="0.25">
      <c r="A64" s="225"/>
      <c r="B64" s="225"/>
      <c r="C64" s="225"/>
      <c r="D64" s="225"/>
      <c r="E64" s="183"/>
      <c r="F64" s="41" t="s">
        <v>115</v>
      </c>
      <c r="G64" s="193" t="s">
        <v>471</v>
      </c>
      <c r="H64" s="41" t="s">
        <v>114</v>
      </c>
      <c r="I64" s="37"/>
      <c r="J64" s="309"/>
      <c r="K64" s="309"/>
      <c r="L64" s="33"/>
      <c r="M64" s="207"/>
    </row>
    <row r="65" spans="1:16" s="29" customFormat="1" ht="20.100000000000001" customHeight="1" x14ac:dyDescent="0.25">
      <c r="A65" s="184"/>
      <c r="B65" s="184"/>
      <c r="C65" s="184">
        <v>322</v>
      </c>
      <c r="D65" s="184"/>
      <c r="E65" s="184"/>
      <c r="F65" s="43"/>
      <c r="G65" s="193"/>
      <c r="H65" s="44" t="s">
        <v>26</v>
      </c>
      <c r="I65" s="32">
        <f>I66+I79+I84+I92+I95+I100</f>
        <v>5855575.6600000001</v>
      </c>
      <c r="J65" s="308">
        <f>J66+J79+J84+J92+J95+J100</f>
        <v>0</v>
      </c>
      <c r="K65" s="308">
        <f>K66+K79+K84+K92+K95+K100</f>
        <v>5855575.6600000001</v>
      </c>
      <c r="L65" s="33"/>
      <c r="M65" s="207"/>
      <c r="N65" s="206"/>
      <c r="O65" s="28"/>
      <c r="P65" s="28"/>
    </row>
    <row r="66" spans="1:16" ht="20.100000000000001" customHeight="1" x14ac:dyDescent="0.25">
      <c r="A66" s="186"/>
      <c r="B66" s="186"/>
      <c r="C66" s="186"/>
      <c r="D66" s="186">
        <v>3221</v>
      </c>
      <c r="E66" s="186"/>
      <c r="F66" s="45"/>
      <c r="G66" s="193" t="s">
        <v>471</v>
      </c>
      <c r="H66" s="41" t="s">
        <v>116</v>
      </c>
      <c r="I66" s="37">
        <f>I67+I71+I73+I75+I77</f>
        <v>62000</v>
      </c>
      <c r="J66" s="309">
        <f>J67+J71+J73+J75+J77</f>
        <v>0</v>
      </c>
      <c r="K66" s="309">
        <f>K67+K71+K73+K75+K77</f>
        <v>62000</v>
      </c>
      <c r="L66" s="33"/>
      <c r="M66" s="207"/>
    </row>
    <row r="67" spans="1:16" ht="20.100000000000001" hidden="1" customHeight="1" x14ac:dyDescent="0.25">
      <c r="A67" s="186"/>
      <c r="B67" s="186"/>
      <c r="C67" s="186"/>
      <c r="D67" s="186"/>
      <c r="E67" s="183" t="s">
        <v>117</v>
      </c>
      <c r="F67" s="41"/>
      <c r="G67" s="193" t="s">
        <v>471</v>
      </c>
      <c r="H67" s="41" t="s">
        <v>118</v>
      </c>
      <c r="I67" s="37">
        <f>I69+I70</f>
        <v>31000</v>
      </c>
      <c r="J67" s="309">
        <f>J69+J70</f>
        <v>0</v>
      </c>
      <c r="K67" s="309">
        <f>K69+K70</f>
        <v>31000</v>
      </c>
      <c r="L67" s="33"/>
      <c r="M67" s="207"/>
      <c r="N67" s="58"/>
    </row>
    <row r="68" spans="1:16" ht="20.100000000000001" hidden="1" customHeight="1" x14ac:dyDescent="0.25">
      <c r="A68" s="186"/>
      <c r="B68" s="186"/>
      <c r="C68" s="186"/>
      <c r="D68" s="186"/>
      <c r="E68" s="183"/>
      <c r="F68" s="41"/>
      <c r="G68" s="193" t="s">
        <v>471</v>
      </c>
      <c r="H68" s="41"/>
      <c r="I68" s="37"/>
      <c r="J68" s="309"/>
      <c r="K68" s="309"/>
      <c r="L68" s="33"/>
      <c r="M68" s="207"/>
    </row>
    <row r="69" spans="1:16" ht="20.100000000000001" hidden="1" customHeight="1" x14ac:dyDescent="0.25">
      <c r="A69" s="186"/>
      <c r="B69" s="186"/>
      <c r="C69" s="186"/>
      <c r="D69" s="186"/>
      <c r="E69" s="183"/>
      <c r="F69" s="41" t="s">
        <v>119</v>
      </c>
      <c r="G69" s="193" t="s">
        <v>471</v>
      </c>
      <c r="H69" s="41" t="s">
        <v>118</v>
      </c>
      <c r="I69" s="37">
        <v>23000</v>
      </c>
      <c r="J69" s="309">
        <f>K69-I69</f>
        <v>0</v>
      </c>
      <c r="K69" s="309">
        <v>23000</v>
      </c>
      <c r="L69" s="33"/>
      <c r="M69" s="207"/>
    </row>
    <row r="70" spans="1:16" ht="20.100000000000001" hidden="1" customHeight="1" x14ac:dyDescent="0.25">
      <c r="A70" s="186"/>
      <c r="B70" s="186"/>
      <c r="C70" s="186"/>
      <c r="D70" s="186"/>
      <c r="E70" s="183"/>
      <c r="F70" s="41" t="s">
        <v>120</v>
      </c>
      <c r="G70" s="193" t="s">
        <v>471</v>
      </c>
      <c r="H70" s="41" t="s">
        <v>121</v>
      </c>
      <c r="I70" s="37">
        <v>8000</v>
      </c>
      <c r="J70" s="309">
        <f>K70-I70</f>
        <v>0</v>
      </c>
      <c r="K70" s="309">
        <v>8000</v>
      </c>
      <c r="L70" s="33"/>
      <c r="M70" s="207"/>
    </row>
    <row r="71" spans="1:16" ht="28.5" hidden="1" customHeight="1" x14ac:dyDescent="0.25">
      <c r="A71" s="186"/>
      <c r="B71" s="186"/>
      <c r="C71" s="186"/>
      <c r="D71" s="186"/>
      <c r="E71" s="183" t="s">
        <v>122</v>
      </c>
      <c r="F71" s="41"/>
      <c r="G71" s="193" t="s">
        <v>471</v>
      </c>
      <c r="H71" s="41" t="s">
        <v>123</v>
      </c>
      <c r="I71" s="37"/>
      <c r="J71" s="309"/>
      <c r="K71" s="309"/>
      <c r="L71" s="33"/>
      <c r="M71" s="207"/>
    </row>
    <row r="72" spans="1:16" ht="30.75" hidden="1" customHeight="1" x14ac:dyDescent="0.25">
      <c r="A72" s="186"/>
      <c r="B72" s="186"/>
      <c r="C72" s="186"/>
      <c r="D72" s="186"/>
      <c r="E72" s="183"/>
      <c r="F72" s="41" t="s">
        <v>124</v>
      </c>
      <c r="G72" s="193" t="s">
        <v>471</v>
      </c>
      <c r="H72" s="41" t="s">
        <v>123</v>
      </c>
      <c r="I72" s="37"/>
      <c r="J72" s="309"/>
      <c r="K72" s="309"/>
      <c r="L72" s="33"/>
      <c r="M72" s="207"/>
    </row>
    <row r="73" spans="1:16" ht="20.100000000000001" hidden="1" customHeight="1" x14ac:dyDescent="0.25">
      <c r="A73" s="186"/>
      <c r="B73" s="186"/>
      <c r="C73" s="186"/>
      <c r="D73" s="186"/>
      <c r="E73" s="183" t="s">
        <v>125</v>
      </c>
      <c r="F73" s="41"/>
      <c r="G73" s="193" t="s">
        <v>471</v>
      </c>
      <c r="H73" s="41" t="s">
        <v>126</v>
      </c>
      <c r="I73" s="37">
        <f>I74</f>
        <v>8000</v>
      </c>
      <c r="J73" s="309">
        <f t="shared" ref="J73:K73" si="10">J74</f>
        <v>0</v>
      </c>
      <c r="K73" s="309">
        <f t="shared" si="10"/>
        <v>8000</v>
      </c>
      <c r="L73" s="33"/>
      <c r="M73" s="207"/>
      <c r="N73" s="206"/>
    </row>
    <row r="74" spans="1:16" ht="20.100000000000001" hidden="1" customHeight="1" x14ac:dyDescent="0.25">
      <c r="A74" s="186"/>
      <c r="B74" s="186"/>
      <c r="C74" s="186"/>
      <c r="D74" s="186"/>
      <c r="E74" s="183"/>
      <c r="F74" s="41" t="s">
        <v>127</v>
      </c>
      <c r="G74" s="193" t="s">
        <v>471</v>
      </c>
      <c r="H74" s="41" t="s">
        <v>126</v>
      </c>
      <c r="I74" s="37">
        <v>8000</v>
      </c>
      <c r="J74" s="309">
        <f>K74-I74</f>
        <v>0</v>
      </c>
      <c r="K74" s="309">
        <v>8000</v>
      </c>
      <c r="L74" s="33"/>
      <c r="M74" s="207"/>
      <c r="O74" s="25"/>
      <c r="P74" s="25"/>
    </row>
    <row r="75" spans="1:16" ht="20.100000000000001" hidden="1" customHeight="1" x14ac:dyDescent="0.25">
      <c r="A75" s="186"/>
      <c r="B75" s="186"/>
      <c r="C75" s="186"/>
      <c r="D75" s="186"/>
      <c r="E75" s="183" t="s">
        <v>128</v>
      </c>
      <c r="F75" s="41"/>
      <c r="G75" s="193" t="s">
        <v>471</v>
      </c>
      <c r="H75" s="41" t="s">
        <v>129</v>
      </c>
      <c r="I75" s="37">
        <f>I76</f>
        <v>23000</v>
      </c>
      <c r="J75" s="309">
        <f t="shared" ref="J75:K75" si="11">J76</f>
        <v>0</v>
      </c>
      <c r="K75" s="309">
        <f t="shared" si="11"/>
        <v>23000</v>
      </c>
      <c r="L75" s="33"/>
      <c r="M75" s="207"/>
      <c r="O75" s="25"/>
      <c r="P75" s="25"/>
    </row>
    <row r="76" spans="1:16" ht="20.100000000000001" hidden="1" customHeight="1" x14ac:dyDescent="0.25">
      <c r="A76" s="186"/>
      <c r="B76" s="186"/>
      <c r="C76" s="186"/>
      <c r="D76" s="186"/>
      <c r="E76" s="183"/>
      <c r="F76" s="41" t="s">
        <v>130</v>
      </c>
      <c r="G76" s="193" t="s">
        <v>471</v>
      </c>
      <c r="H76" s="41" t="s">
        <v>129</v>
      </c>
      <c r="I76" s="37">
        <v>23000</v>
      </c>
      <c r="J76" s="309">
        <f>K76-I76</f>
        <v>0</v>
      </c>
      <c r="K76" s="309">
        <v>23000</v>
      </c>
      <c r="L76" s="33"/>
      <c r="M76" s="207"/>
      <c r="O76" s="25"/>
      <c r="P76" s="25"/>
    </row>
    <row r="77" spans="1:16" ht="20.100000000000001" hidden="1" customHeight="1" x14ac:dyDescent="0.25">
      <c r="A77" s="186"/>
      <c r="B77" s="186"/>
      <c r="C77" s="186"/>
      <c r="D77" s="186"/>
      <c r="E77" s="183" t="s">
        <v>131</v>
      </c>
      <c r="F77" s="41"/>
      <c r="G77" s="193" t="s">
        <v>471</v>
      </c>
      <c r="H77" s="41" t="s">
        <v>132</v>
      </c>
      <c r="I77" s="37"/>
      <c r="J77" s="309"/>
      <c r="K77" s="309"/>
      <c r="L77" s="33"/>
      <c r="M77" s="207"/>
      <c r="O77" s="25"/>
      <c r="P77" s="25"/>
    </row>
    <row r="78" spans="1:16" ht="20.100000000000001" hidden="1" customHeight="1" x14ac:dyDescent="0.25">
      <c r="A78" s="186"/>
      <c r="B78" s="186"/>
      <c r="C78" s="186"/>
      <c r="D78" s="186"/>
      <c r="E78" s="183"/>
      <c r="F78" s="41" t="s">
        <v>133</v>
      </c>
      <c r="G78" s="193" t="s">
        <v>471</v>
      </c>
      <c r="H78" s="41" t="s">
        <v>132</v>
      </c>
      <c r="I78" s="37"/>
      <c r="J78" s="309"/>
      <c r="K78" s="309"/>
      <c r="L78" s="33"/>
      <c r="M78" s="207"/>
      <c r="O78" s="25"/>
      <c r="P78" s="25"/>
    </row>
    <row r="79" spans="1:16" ht="20.100000000000001" customHeight="1" x14ac:dyDescent="0.25">
      <c r="A79" s="186"/>
      <c r="B79" s="186"/>
      <c r="C79" s="186"/>
      <c r="D79" s="186">
        <v>3222</v>
      </c>
      <c r="E79" s="186"/>
      <c r="F79" s="45"/>
      <c r="G79" s="193" t="s">
        <v>471</v>
      </c>
      <c r="H79" s="41" t="s">
        <v>28</v>
      </c>
      <c r="I79" s="37">
        <f>I80+I82</f>
        <v>5665575.6600000001</v>
      </c>
      <c r="J79" s="309">
        <f>J80+J82</f>
        <v>0</v>
      </c>
      <c r="K79" s="309">
        <f>K80+K82</f>
        <v>5665575.6600000001</v>
      </c>
      <c r="L79" s="33"/>
      <c r="M79" s="207"/>
      <c r="O79" s="25"/>
      <c r="P79" s="25"/>
    </row>
    <row r="80" spans="1:16" ht="20.100000000000001" hidden="1" customHeight="1" x14ac:dyDescent="0.25">
      <c r="A80" s="186"/>
      <c r="B80" s="186"/>
      <c r="C80" s="186"/>
      <c r="D80" s="186"/>
      <c r="E80" s="183" t="s">
        <v>134</v>
      </c>
      <c r="F80" s="41"/>
      <c r="G80" s="193" t="s">
        <v>471</v>
      </c>
      <c r="H80" s="41" t="s">
        <v>135</v>
      </c>
      <c r="I80" s="37">
        <f>I81</f>
        <v>4543575.66</v>
      </c>
      <c r="J80" s="309">
        <f>J81</f>
        <v>0</v>
      </c>
      <c r="K80" s="309">
        <f>K81</f>
        <v>4543575.66</v>
      </c>
      <c r="L80" s="33"/>
      <c r="M80" s="207"/>
      <c r="O80" s="25"/>
      <c r="P80" s="25"/>
    </row>
    <row r="81" spans="1:16" ht="20.100000000000001" hidden="1" customHeight="1" x14ac:dyDescent="0.25">
      <c r="A81" s="186"/>
      <c r="B81" s="186"/>
      <c r="C81" s="186"/>
      <c r="D81" s="186"/>
      <c r="E81" s="183"/>
      <c r="F81" s="41" t="s">
        <v>136</v>
      </c>
      <c r="G81" s="193" t="s">
        <v>471</v>
      </c>
      <c r="H81" s="41" t="s">
        <v>135</v>
      </c>
      <c r="I81" s="37">
        <v>4543575.66</v>
      </c>
      <c r="J81" s="309">
        <f>K81-I81</f>
        <v>0</v>
      </c>
      <c r="K81" s="392">
        <f>4581400-200000-61000-55000+1262775.66-54600-15000-15000-40000-300000-35000-50000-2000-10000-300000-10000-50000-20000-50000+3000+20000-30000-20000-6000</f>
        <v>4543575.66</v>
      </c>
      <c r="L81" s="33"/>
      <c r="M81" s="207"/>
      <c r="O81" s="25"/>
      <c r="P81" s="25"/>
    </row>
    <row r="82" spans="1:16" ht="20.100000000000001" hidden="1" customHeight="1" x14ac:dyDescent="0.25">
      <c r="A82" s="186"/>
      <c r="B82" s="186"/>
      <c r="C82" s="186"/>
      <c r="D82" s="186"/>
      <c r="E82" s="183" t="s">
        <v>137</v>
      </c>
      <c r="F82" s="41"/>
      <c r="G82" s="193" t="s">
        <v>471</v>
      </c>
      <c r="H82" s="41" t="s">
        <v>138</v>
      </c>
      <c r="I82" s="37">
        <f>I83</f>
        <v>1122000</v>
      </c>
      <c r="J82" s="309">
        <f>J83</f>
        <v>0</v>
      </c>
      <c r="K82" s="309">
        <f>K83</f>
        <v>1122000</v>
      </c>
      <c r="L82" s="33"/>
      <c r="M82" s="207"/>
      <c r="N82" s="58"/>
      <c r="O82" s="25"/>
      <c r="P82" s="25"/>
    </row>
    <row r="83" spans="1:16" ht="20.100000000000001" hidden="1" customHeight="1" x14ac:dyDescent="0.25">
      <c r="A83" s="186"/>
      <c r="B83" s="186"/>
      <c r="C83" s="186"/>
      <c r="D83" s="186"/>
      <c r="E83" s="183"/>
      <c r="F83" s="341" t="s">
        <v>139</v>
      </c>
      <c r="G83" s="340" t="s">
        <v>471</v>
      </c>
      <c r="H83" s="341" t="s">
        <v>138</v>
      </c>
      <c r="I83" s="37">
        <v>1122000</v>
      </c>
      <c r="J83" s="309">
        <f>K83-I83</f>
        <v>0</v>
      </c>
      <c r="K83" s="392">
        <f>620000+1000000-100000-100000-100000-10000-8000-30000-150000</f>
        <v>1122000</v>
      </c>
      <c r="L83" s="33"/>
      <c r="M83" s="207"/>
      <c r="N83" s="58"/>
      <c r="O83" s="25"/>
      <c r="P83" s="25"/>
    </row>
    <row r="84" spans="1:16" ht="20.100000000000001" customHeight="1" x14ac:dyDescent="0.25">
      <c r="A84" s="186"/>
      <c r="B84" s="186"/>
      <c r="C84" s="186"/>
      <c r="D84" s="186">
        <v>3223</v>
      </c>
      <c r="E84" s="186"/>
      <c r="F84" s="45"/>
      <c r="G84" s="193" t="s">
        <v>471</v>
      </c>
      <c r="H84" s="41" t="s">
        <v>29</v>
      </c>
      <c r="I84" s="37">
        <f>I85+I88+I90</f>
        <v>128000</v>
      </c>
      <c r="J84" s="309">
        <f t="shared" ref="J84:K84" si="12">J85+J88+J90</f>
        <v>0</v>
      </c>
      <c r="K84" s="309">
        <f t="shared" si="12"/>
        <v>128000</v>
      </c>
      <c r="L84" s="33"/>
      <c r="M84" s="207"/>
      <c r="O84" s="25"/>
      <c r="P84" s="25"/>
    </row>
    <row r="85" spans="1:16" ht="20.100000000000001" hidden="1" customHeight="1" x14ac:dyDescent="0.25">
      <c r="A85" s="186"/>
      <c r="B85" s="186"/>
      <c r="C85" s="186"/>
      <c r="D85" s="186"/>
      <c r="E85" s="183" t="s">
        <v>140</v>
      </c>
      <c r="F85" s="41"/>
      <c r="G85" s="193" t="s">
        <v>471</v>
      </c>
      <c r="H85" s="41" t="s">
        <v>141</v>
      </c>
      <c r="I85" s="37">
        <f>I86+I87</f>
        <v>90000</v>
      </c>
      <c r="J85" s="309">
        <f t="shared" ref="J85:K85" si="13">J86+J87</f>
        <v>0</v>
      </c>
      <c r="K85" s="309">
        <f t="shared" si="13"/>
        <v>90000</v>
      </c>
      <c r="L85" s="33"/>
      <c r="M85" s="207"/>
      <c r="O85" s="25"/>
      <c r="P85" s="25"/>
    </row>
    <row r="86" spans="1:16" ht="20.100000000000001" hidden="1" customHeight="1" x14ac:dyDescent="0.25">
      <c r="A86" s="186"/>
      <c r="B86" s="186"/>
      <c r="C86" s="186"/>
      <c r="D86" s="186"/>
      <c r="E86" s="183"/>
      <c r="F86" s="41" t="s">
        <v>142</v>
      </c>
      <c r="G86" s="193" t="s">
        <v>471</v>
      </c>
      <c r="H86" s="41" t="s">
        <v>141</v>
      </c>
      <c r="I86" s="37">
        <v>40000</v>
      </c>
      <c r="J86" s="309">
        <f>K86-I86</f>
        <v>0</v>
      </c>
      <c r="K86" s="309">
        <v>40000</v>
      </c>
      <c r="L86" s="33"/>
      <c r="M86" s="207"/>
      <c r="O86" s="25"/>
      <c r="P86" s="25"/>
    </row>
    <row r="87" spans="1:16" ht="20.100000000000001" hidden="1" customHeight="1" x14ac:dyDescent="0.25">
      <c r="A87" s="186"/>
      <c r="B87" s="186"/>
      <c r="C87" s="186"/>
      <c r="D87" s="186"/>
      <c r="E87" s="183"/>
      <c r="F87" s="41" t="s">
        <v>143</v>
      </c>
      <c r="G87" s="193" t="s">
        <v>471</v>
      </c>
      <c r="H87" s="41" t="s">
        <v>144</v>
      </c>
      <c r="I87" s="37">
        <v>50000</v>
      </c>
      <c r="J87" s="309">
        <f>K87-I87</f>
        <v>0</v>
      </c>
      <c r="K87" s="309">
        <v>50000</v>
      </c>
      <c r="L87" s="33"/>
      <c r="M87" s="207"/>
      <c r="O87" s="25"/>
      <c r="P87" s="25"/>
    </row>
    <row r="88" spans="1:16" ht="20.100000000000001" hidden="1" customHeight="1" x14ac:dyDescent="0.25">
      <c r="A88" s="186"/>
      <c r="B88" s="186"/>
      <c r="C88" s="186"/>
      <c r="D88" s="186"/>
      <c r="E88" s="183" t="s">
        <v>145</v>
      </c>
      <c r="F88" s="41"/>
      <c r="G88" s="193" t="s">
        <v>471</v>
      </c>
      <c r="H88" s="41" t="s">
        <v>146</v>
      </c>
      <c r="I88" s="37">
        <f>I89</f>
        <v>30000</v>
      </c>
      <c r="J88" s="309">
        <f t="shared" ref="J88:K88" si="14">J89</f>
        <v>0</v>
      </c>
      <c r="K88" s="309">
        <f t="shared" si="14"/>
        <v>30000</v>
      </c>
      <c r="L88" s="33"/>
      <c r="M88" s="207"/>
      <c r="O88" s="25"/>
      <c r="P88" s="25"/>
    </row>
    <row r="89" spans="1:16" ht="20.100000000000001" hidden="1" customHeight="1" x14ac:dyDescent="0.25">
      <c r="A89" s="186"/>
      <c r="B89" s="186"/>
      <c r="C89" s="186"/>
      <c r="D89" s="186"/>
      <c r="E89" s="183"/>
      <c r="F89" s="41" t="s">
        <v>147</v>
      </c>
      <c r="G89" s="193" t="s">
        <v>471</v>
      </c>
      <c r="H89" s="41" t="s">
        <v>146</v>
      </c>
      <c r="I89" s="37">
        <v>30000</v>
      </c>
      <c r="J89" s="309">
        <f>K89-I89</f>
        <v>0</v>
      </c>
      <c r="K89" s="309">
        <v>30000</v>
      </c>
      <c r="L89" s="33"/>
      <c r="M89" s="207"/>
      <c r="O89" s="25"/>
      <c r="P89" s="25"/>
    </row>
    <row r="90" spans="1:16" ht="20.100000000000001" hidden="1" customHeight="1" x14ac:dyDescent="0.25">
      <c r="A90" s="186"/>
      <c r="B90" s="186"/>
      <c r="C90" s="186"/>
      <c r="D90" s="186"/>
      <c r="E90" s="183" t="s">
        <v>148</v>
      </c>
      <c r="F90" s="41"/>
      <c r="G90" s="193" t="s">
        <v>471</v>
      </c>
      <c r="H90" s="41" t="s">
        <v>149</v>
      </c>
      <c r="I90" s="37">
        <f>I91</f>
        <v>8000</v>
      </c>
      <c r="J90" s="309">
        <f t="shared" ref="J90:K90" si="15">J91</f>
        <v>0</v>
      </c>
      <c r="K90" s="309">
        <f t="shared" si="15"/>
        <v>8000</v>
      </c>
      <c r="L90" s="33"/>
      <c r="M90" s="207"/>
    </row>
    <row r="91" spans="1:16" ht="20.100000000000001" hidden="1" customHeight="1" x14ac:dyDescent="0.25">
      <c r="A91" s="186"/>
      <c r="B91" s="186"/>
      <c r="C91" s="186"/>
      <c r="D91" s="186"/>
      <c r="E91" s="183"/>
      <c r="F91" s="41" t="s">
        <v>150</v>
      </c>
      <c r="G91" s="193" t="s">
        <v>471</v>
      </c>
      <c r="H91" s="41" t="s">
        <v>149</v>
      </c>
      <c r="I91" s="37">
        <v>8000</v>
      </c>
      <c r="J91" s="309">
        <f>K91-I91</f>
        <v>0</v>
      </c>
      <c r="K91" s="309">
        <v>8000</v>
      </c>
      <c r="L91" s="33"/>
      <c r="M91" s="207"/>
    </row>
    <row r="92" spans="1:16" ht="31.5" hidden="1" customHeight="1" x14ac:dyDescent="0.25">
      <c r="A92" s="186"/>
      <c r="B92" s="186"/>
      <c r="C92" s="186"/>
      <c r="D92" s="186">
        <v>3224</v>
      </c>
      <c r="E92" s="186"/>
      <c r="F92" s="45"/>
      <c r="G92" s="193" t="s">
        <v>471</v>
      </c>
      <c r="H92" s="42" t="s">
        <v>151</v>
      </c>
      <c r="I92" s="37">
        <v>0</v>
      </c>
      <c r="J92" s="309">
        <v>0</v>
      </c>
      <c r="K92" s="309">
        <v>0</v>
      </c>
      <c r="L92" s="33"/>
      <c r="M92" s="207"/>
    </row>
    <row r="93" spans="1:16" ht="30.75" hidden="1" customHeight="1" x14ac:dyDescent="0.25">
      <c r="A93" s="186"/>
      <c r="B93" s="186"/>
      <c r="C93" s="186"/>
      <c r="D93" s="186"/>
      <c r="E93" s="183" t="s">
        <v>152</v>
      </c>
      <c r="F93" s="41"/>
      <c r="G93" s="193" t="s">
        <v>471</v>
      </c>
      <c r="H93" s="41" t="s">
        <v>153</v>
      </c>
      <c r="I93" s="37"/>
      <c r="J93" s="309"/>
      <c r="K93" s="309"/>
      <c r="L93" s="33"/>
      <c r="M93" s="207"/>
    </row>
    <row r="94" spans="1:16" ht="20.100000000000001" hidden="1" customHeight="1" x14ac:dyDescent="0.25">
      <c r="A94" s="186"/>
      <c r="B94" s="186"/>
      <c r="C94" s="186"/>
      <c r="D94" s="186"/>
      <c r="E94" s="183"/>
      <c r="F94" s="41" t="s">
        <v>154</v>
      </c>
      <c r="G94" s="193" t="s">
        <v>471</v>
      </c>
      <c r="H94" s="41" t="s">
        <v>153</v>
      </c>
      <c r="I94" s="37"/>
      <c r="J94" s="309"/>
      <c r="K94" s="309"/>
      <c r="L94" s="33"/>
      <c r="M94" s="207"/>
    </row>
    <row r="95" spans="1:16" ht="20.100000000000001" hidden="1" customHeight="1" x14ac:dyDescent="0.25">
      <c r="A95" s="186"/>
      <c r="B95" s="186"/>
      <c r="C95" s="186"/>
      <c r="D95" s="186">
        <v>3225</v>
      </c>
      <c r="E95" s="186"/>
      <c r="F95" s="45"/>
      <c r="G95" s="193" t="s">
        <v>471</v>
      </c>
      <c r="H95" s="42" t="s">
        <v>155</v>
      </c>
      <c r="I95" s="37">
        <f>I96</f>
        <v>0</v>
      </c>
      <c r="J95" s="309">
        <f t="shared" ref="J95:K95" si="16">J96</f>
        <v>0</v>
      </c>
      <c r="K95" s="309">
        <f t="shared" si="16"/>
        <v>0</v>
      </c>
      <c r="L95" s="33"/>
      <c r="M95" s="207"/>
    </row>
    <row r="96" spans="1:16" ht="20.100000000000001" hidden="1" customHeight="1" x14ac:dyDescent="0.25">
      <c r="A96" s="186"/>
      <c r="B96" s="186"/>
      <c r="C96" s="186"/>
      <c r="D96" s="186"/>
      <c r="E96" s="183" t="s">
        <v>156</v>
      </c>
      <c r="F96" s="41"/>
      <c r="G96" s="193" t="s">
        <v>471</v>
      </c>
      <c r="H96" s="41" t="s">
        <v>157</v>
      </c>
      <c r="I96" s="37">
        <f>I97</f>
        <v>0</v>
      </c>
      <c r="J96" s="309">
        <f t="shared" ref="J96:K96" si="17">J97</f>
        <v>0</v>
      </c>
      <c r="K96" s="309">
        <f t="shared" si="17"/>
        <v>0</v>
      </c>
      <c r="L96" s="33"/>
      <c r="M96" s="207"/>
    </row>
    <row r="97" spans="1:16" ht="20.100000000000001" hidden="1" customHeight="1" x14ac:dyDescent="0.25">
      <c r="A97" s="186"/>
      <c r="B97" s="186"/>
      <c r="C97" s="186"/>
      <c r="D97" s="186"/>
      <c r="E97" s="183"/>
      <c r="F97" s="41" t="s">
        <v>158</v>
      </c>
      <c r="G97" s="193" t="s">
        <v>471</v>
      </c>
      <c r="H97" s="41" t="s">
        <v>157</v>
      </c>
      <c r="I97" s="37">
        <v>0</v>
      </c>
      <c r="J97" s="309">
        <f>K97-I97</f>
        <v>0</v>
      </c>
      <c r="K97" s="309">
        <v>0</v>
      </c>
      <c r="L97" s="33"/>
      <c r="M97" s="207"/>
    </row>
    <row r="98" spans="1:16" ht="20.100000000000001" hidden="1" customHeight="1" x14ac:dyDescent="0.25">
      <c r="A98" s="186"/>
      <c r="B98" s="186"/>
      <c r="C98" s="186"/>
      <c r="D98" s="186"/>
      <c r="E98" s="183" t="s">
        <v>159</v>
      </c>
      <c r="F98" s="41"/>
      <c r="G98" s="193" t="s">
        <v>471</v>
      </c>
      <c r="H98" s="41" t="s">
        <v>160</v>
      </c>
      <c r="I98" s="37"/>
      <c r="J98" s="309"/>
      <c r="K98" s="309"/>
      <c r="L98" s="33"/>
      <c r="M98" s="207"/>
    </row>
    <row r="99" spans="1:16" ht="20.100000000000001" hidden="1" customHeight="1" x14ac:dyDescent="0.25">
      <c r="A99" s="186"/>
      <c r="B99" s="186"/>
      <c r="C99" s="186"/>
      <c r="D99" s="186"/>
      <c r="E99" s="183"/>
      <c r="F99" s="41" t="s">
        <v>161</v>
      </c>
      <c r="G99" s="193" t="s">
        <v>471</v>
      </c>
      <c r="H99" s="41" t="s">
        <v>160</v>
      </c>
      <c r="I99" s="37"/>
      <c r="J99" s="309"/>
      <c r="K99" s="309"/>
      <c r="L99" s="33"/>
      <c r="M99" s="207"/>
    </row>
    <row r="100" spans="1:16" ht="20.100000000000001" hidden="1" customHeight="1" x14ac:dyDescent="0.25">
      <c r="A100" s="186"/>
      <c r="B100" s="186"/>
      <c r="C100" s="186"/>
      <c r="D100" s="186">
        <v>3227</v>
      </c>
      <c r="E100" s="186"/>
      <c r="F100" s="45"/>
      <c r="G100" s="193" t="s">
        <v>471</v>
      </c>
      <c r="H100" s="41" t="s">
        <v>32</v>
      </c>
      <c r="I100" s="37">
        <f>I101</f>
        <v>0</v>
      </c>
      <c r="J100" s="309">
        <f t="shared" ref="J100:K100" si="18">J101</f>
        <v>0</v>
      </c>
      <c r="K100" s="309">
        <f t="shared" si="18"/>
        <v>0</v>
      </c>
      <c r="L100" s="33"/>
      <c r="M100" s="207"/>
    </row>
    <row r="101" spans="1:16" ht="20.100000000000001" hidden="1" customHeight="1" x14ac:dyDescent="0.25">
      <c r="A101" s="186"/>
      <c r="B101" s="186"/>
      <c r="C101" s="186"/>
      <c r="D101" s="186"/>
      <c r="E101" s="183" t="s">
        <v>162</v>
      </c>
      <c r="F101" s="41"/>
      <c r="G101" s="193" t="s">
        <v>471</v>
      </c>
      <c r="H101" s="41" t="s">
        <v>163</v>
      </c>
      <c r="I101" s="37">
        <f>I102</f>
        <v>0</v>
      </c>
      <c r="J101" s="309">
        <f t="shared" ref="J101:K101" si="19">J102</f>
        <v>0</v>
      </c>
      <c r="K101" s="309">
        <f t="shared" si="19"/>
        <v>0</v>
      </c>
      <c r="L101" s="33"/>
      <c r="M101" s="207"/>
    </row>
    <row r="102" spans="1:16" ht="20.100000000000001" hidden="1" customHeight="1" x14ac:dyDescent="0.25">
      <c r="A102" s="186"/>
      <c r="B102" s="186"/>
      <c r="C102" s="186"/>
      <c r="D102" s="186"/>
      <c r="E102" s="183"/>
      <c r="F102" s="41" t="s">
        <v>164</v>
      </c>
      <c r="G102" s="193" t="s">
        <v>471</v>
      </c>
      <c r="H102" s="42" t="s">
        <v>163</v>
      </c>
      <c r="I102" s="37">
        <v>0</v>
      </c>
      <c r="J102" s="309">
        <f>K102-I102</f>
        <v>0</v>
      </c>
      <c r="K102" s="309">
        <v>0</v>
      </c>
      <c r="L102" s="33"/>
      <c r="M102" s="207"/>
    </row>
    <row r="103" spans="1:16" s="29" customFormat="1" ht="20.100000000000001" customHeight="1" x14ac:dyDescent="0.25">
      <c r="A103" s="184"/>
      <c r="B103" s="184"/>
      <c r="C103" s="184">
        <v>323</v>
      </c>
      <c r="D103" s="184"/>
      <c r="E103" s="185"/>
      <c r="F103" s="44"/>
      <c r="G103" s="193" t="s">
        <v>471</v>
      </c>
      <c r="H103" s="44" t="s">
        <v>33</v>
      </c>
      <c r="I103" s="32">
        <f>I104+I119+I145+I137+I113</f>
        <v>250000</v>
      </c>
      <c r="J103" s="308">
        <f t="shared" ref="J103:K103" si="20">J104+J119+J145+J137+J113</f>
        <v>0</v>
      </c>
      <c r="K103" s="308">
        <f t="shared" si="20"/>
        <v>250000</v>
      </c>
      <c r="L103" s="33"/>
      <c r="M103" s="207"/>
      <c r="N103" s="296"/>
      <c r="O103" s="28"/>
      <c r="P103" s="28"/>
    </row>
    <row r="104" spans="1:16" s="24" customFormat="1" ht="20.100000000000001" customHeight="1" x14ac:dyDescent="0.25">
      <c r="A104" s="186"/>
      <c r="B104" s="186"/>
      <c r="C104" s="186"/>
      <c r="D104" s="186">
        <v>3231</v>
      </c>
      <c r="E104" s="186"/>
      <c r="F104" s="45"/>
      <c r="G104" s="193" t="s">
        <v>471</v>
      </c>
      <c r="H104" s="41" t="s">
        <v>165</v>
      </c>
      <c r="I104" s="37">
        <f>I105+I109</f>
        <v>44000</v>
      </c>
      <c r="J104" s="309">
        <f>J105+J109</f>
        <v>0</v>
      </c>
      <c r="K104" s="309">
        <f>K105+K109</f>
        <v>44000</v>
      </c>
      <c r="L104" s="33"/>
      <c r="M104" s="207"/>
      <c r="N104" s="293"/>
    </row>
    <row r="105" spans="1:16" ht="20.100000000000001" hidden="1" customHeight="1" x14ac:dyDescent="0.25">
      <c r="A105" s="186"/>
      <c r="B105" s="186"/>
      <c r="C105" s="186"/>
      <c r="D105" s="186"/>
      <c r="E105" s="183" t="s">
        <v>166</v>
      </c>
      <c r="F105" s="41"/>
      <c r="G105" s="193" t="s">
        <v>471</v>
      </c>
      <c r="H105" s="41" t="s">
        <v>167</v>
      </c>
      <c r="I105" s="37">
        <f t="shared" ref="I105:K105" si="21">I106</f>
        <v>40000</v>
      </c>
      <c r="J105" s="309">
        <f t="shared" si="21"/>
        <v>0</v>
      </c>
      <c r="K105" s="309">
        <f t="shared" si="21"/>
        <v>40000</v>
      </c>
      <c r="L105" s="33"/>
      <c r="M105" s="207"/>
    </row>
    <row r="106" spans="1:16" ht="20.100000000000001" hidden="1" customHeight="1" x14ac:dyDescent="0.25">
      <c r="A106" s="186"/>
      <c r="B106" s="186"/>
      <c r="C106" s="186"/>
      <c r="D106" s="186"/>
      <c r="E106" s="183"/>
      <c r="F106" s="41" t="s">
        <v>168</v>
      </c>
      <c r="G106" s="193" t="s">
        <v>471</v>
      </c>
      <c r="H106" s="41" t="s">
        <v>167</v>
      </c>
      <c r="I106" s="37">
        <v>40000</v>
      </c>
      <c r="J106" s="309">
        <f>K106-I106</f>
        <v>0</v>
      </c>
      <c r="K106" s="309">
        <v>40000</v>
      </c>
      <c r="L106" s="33"/>
      <c r="M106" s="207"/>
      <c r="O106" s="25"/>
      <c r="P106" s="25"/>
    </row>
    <row r="107" spans="1:16" ht="20.100000000000001" hidden="1" customHeight="1" x14ac:dyDescent="0.25">
      <c r="A107" s="186"/>
      <c r="B107" s="186"/>
      <c r="C107" s="186"/>
      <c r="D107" s="186"/>
      <c r="E107" s="183" t="s">
        <v>169</v>
      </c>
      <c r="F107" s="41"/>
      <c r="G107" s="193" t="s">
        <v>471</v>
      </c>
      <c r="H107" s="41" t="s">
        <v>170</v>
      </c>
      <c r="I107" s="37"/>
      <c r="J107" s="309"/>
      <c r="K107" s="309"/>
      <c r="L107" s="33"/>
      <c r="M107" s="207"/>
      <c r="O107" s="25"/>
      <c r="P107" s="25"/>
    </row>
    <row r="108" spans="1:16" ht="20.100000000000001" hidden="1" customHeight="1" x14ac:dyDescent="0.25">
      <c r="A108" s="186"/>
      <c r="B108" s="186"/>
      <c r="C108" s="186"/>
      <c r="D108" s="186"/>
      <c r="E108" s="183"/>
      <c r="F108" s="41" t="s">
        <v>171</v>
      </c>
      <c r="G108" s="193" t="s">
        <v>471</v>
      </c>
      <c r="H108" s="41" t="s">
        <v>170</v>
      </c>
      <c r="I108" s="37"/>
      <c r="J108" s="309"/>
      <c r="K108" s="309"/>
      <c r="L108" s="33"/>
      <c r="M108" s="207"/>
      <c r="O108" s="25"/>
      <c r="P108" s="25"/>
    </row>
    <row r="109" spans="1:16" ht="20.100000000000001" hidden="1" customHeight="1" x14ac:dyDescent="0.25">
      <c r="A109" s="186"/>
      <c r="B109" s="186"/>
      <c r="C109" s="186"/>
      <c r="D109" s="186"/>
      <c r="E109" s="183" t="s">
        <v>172</v>
      </c>
      <c r="F109" s="41"/>
      <c r="G109" s="193" t="s">
        <v>471</v>
      </c>
      <c r="H109" s="41" t="s">
        <v>173</v>
      </c>
      <c r="I109" s="37">
        <f>I110</f>
        <v>4000</v>
      </c>
      <c r="J109" s="309">
        <f>J110</f>
        <v>0</v>
      </c>
      <c r="K109" s="309">
        <f>K110</f>
        <v>4000</v>
      </c>
      <c r="L109" s="33"/>
      <c r="M109" s="207"/>
      <c r="O109" s="25"/>
      <c r="P109" s="25"/>
    </row>
    <row r="110" spans="1:16" ht="20.100000000000001" hidden="1" customHeight="1" x14ac:dyDescent="0.25">
      <c r="A110" s="186"/>
      <c r="B110" s="186"/>
      <c r="C110" s="186"/>
      <c r="D110" s="186"/>
      <c r="E110" s="183"/>
      <c r="F110" s="41" t="s">
        <v>174</v>
      </c>
      <c r="G110" s="193" t="s">
        <v>471</v>
      </c>
      <c r="H110" s="41" t="s">
        <v>173</v>
      </c>
      <c r="I110" s="37">
        <v>4000</v>
      </c>
      <c r="J110" s="309">
        <f>K110-I110</f>
        <v>0</v>
      </c>
      <c r="K110" s="309">
        <v>4000</v>
      </c>
      <c r="L110" s="33"/>
      <c r="M110" s="207"/>
      <c r="O110" s="25"/>
      <c r="P110" s="25"/>
    </row>
    <row r="111" spans="1:16" ht="20.100000000000001" hidden="1" customHeight="1" x14ac:dyDescent="0.25">
      <c r="A111" s="186"/>
      <c r="B111" s="186"/>
      <c r="C111" s="186"/>
      <c r="D111" s="186"/>
      <c r="E111" s="183" t="s">
        <v>175</v>
      </c>
      <c r="F111" s="41"/>
      <c r="G111" s="193" t="s">
        <v>471</v>
      </c>
      <c r="H111" s="41" t="s">
        <v>176</v>
      </c>
      <c r="I111" s="37"/>
      <c r="J111" s="309"/>
      <c r="K111" s="309"/>
      <c r="L111" s="33"/>
      <c r="M111" s="207"/>
      <c r="O111" s="25"/>
      <c r="P111" s="25"/>
    </row>
    <row r="112" spans="1:16" ht="20.100000000000001" hidden="1" customHeight="1" x14ac:dyDescent="0.25">
      <c r="A112" s="186"/>
      <c r="B112" s="186"/>
      <c r="C112" s="186"/>
      <c r="D112" s="186"/>
      <c r="E112" s="183"/>
      <c r="F112" s="41" t="s">
        <v>177</v>
      </c>
      <c r="G112" s="193" t="s">
        <v>471</v>
      </c>
      <c r="H112" s="41" t="s">
        <v>176</v>
      </c>
      <c r="I112" s="37"/>
      <c r="J112" s="309"/>
      <c r="K112" s="309"/>
      <c r="L112" s="33"/>
      <c r="M112" s="207"/>
      <c r="O112" s="25"/>
      <c r="P112" s="25"/>
    </row>
    <row r="113" spans="1:16" ht="20.100000000000001" customHeight="1" x14ac:dyDescent="0.25">
      <c r="A113" s="186"/>
      <c r="B113" s="186"/>
      <c r="C113" s="186"/>
      <c r="D113" s="186">
        <v>3232</v>
      </c>
      <c r="E113" s="183"/>
      <c r="F113" s="41"/>
      <c r="G113" s="193" t="s">
        <v>471</v>
      </c>
      <c r="H113" s="41" t="s">
        <v>35</v>
      </c>
      <c r="I113" s="37">
        <f>I114</f>
        <v>40000</v>
      </c>
      <c r="J113" s="309">
        <f>J114</f>
        <v>0</v>
      </c>
      <c r="K113" s="309">
        <f>K114</f>
        <v>40000</v>
      </c>
      <c r="L113" s="33"/>
      <c r="M113" s="207"/>
      <c r="O113" s="25"/>
      <c r="P113" s="25"/>
    </row>
    <row r="114" spans="1:16" ht="25.5" hidden="1" x14ac:dyDescent="0.25">
      <c r="A114" s="186"/>
      <c r="B114" s="186"/>
      <c r="C114" s="186"/>
      <c r="D114" s="186"/>
      <c r="E114" s="183" t="s">
        <v>178</v>
      </c>
      <c r="F114" s="41"/>
      <c r="G114" s="193" t="s">
        <v>471</v>
      </c>
      <c r="H114" s="41" t="s">
        <v>179</v>
      </c>
      <c r="I114" s="37">
        <f>I115</f>
        <v>40000</v>
      </c>
      <c r="J114" s="309">
        <f t="shared" ref="J114:K114" si="22">J115</f>
        <v>0</v>
      </c>
      <c r="K114" s="309">
        <f t="shared" si="22"/>
        <v>40000</v>
      </c>
      <c r="L114" s="33"/>
      <c r="M114" s="207"/>
      <c r="O114" s="25"/>
      <c r="P114" s="25"/>
    </row>
    <row r="115" spans="1:16" ht="25.5" hidden="1" x14ac:dyDescent="0.25">
      <c r="A115" s="186"/>
      <c r="B115" s="186"/>
      <c r="C115" s="186"/>
      <c r="D115" s="186"/>
      <c r="E115" s="183"/>
      <c r="F115" s="41" t="s">
        <v>180</v>
      </c>
      <c r="G115" s="193" t="s">
        <v>471</v>
      </c>
      <c r="H115" s="41" t="s">
        <v>179</v>
      </c>
      <c r="I115" s="37">
        <v>40000</v>
      </c>
      <c r="J115" s="309">
        <f>K115-I115</f>
        <v>0</v>
      </c>
      <c r="K115" s="309">
        <v>40000</v>
      </c>
      <c r="L115" s="33"/>
      <c r="M115" s="207"/>
      <c r="O115" s="25"/>
      <c r="P115" s="25"/>
    </row>
    <row r="116" spans="1:16" ht="20.100000000000001" hidden="1" customHeight="1" x14ac:dyDescent="0.25">
      <c r="A116" s="186"/>
      <c r="B116" s="186"/>
      <c r="C116" s="186"/>
      <c r="D116" s="186">
        <v>3233</v>
      </c>
      <c r="E116" s="186"/>
      <c r="F116" s="45"/>
      <c r="G116" s="193" t="s">
        <v>471</v>
      </c>
      <c r="H116" s="41" t="s">
        <v>36</v>
      </c>
      <c r="I116" s="37"/>
      <c r="J116" s="309"/>
      <c r="K116" s="309"/>
      <c r="L116" s="33"/>
      <c r="M116" s="207"/>
      <c r="O116" s="25"/>
      <c r="P116" s="25"/>
    </row>
    <row r="117" spans="1:16" ht="20.100000000000001" hidden="1" customHeight="1" x14ac:dyDescent="0.25">
      <c r="A117" s="186"/>
      <c r="B117" s="186"/>
      <c r="C117" s="186"/>
      <c r="D117" s="186"/>
      <c r="E117" s="183" t="s">
        <v>181</v>
      </c>
      <c r="F117" s="41"/>
      <c r="G117" s="193" t="s">
        <v>471</v>
      </c>
      <c r="H117" s="41" t="s">
        <v>182</v>
      </c>
      <c r="I117" s="37"/>
      <c r="J117" s="309"/>
      <c r="K117" s="309"/>
      <c r="L117" s="33"/>
      <c r="M117" s="207"/>
      <c r="O117" s="25"/>
      <c r="P117" s="25"/>
    </row>
    <row r="118" spans="1:16" ht="20.100000000000001" hidden="1" customHeight="1" x14ac:dyDescent="0.25">
      <c r="A118" s="186"/>
      <c r="B118" s="186"/>
      <c r="C118" s="186"/>
      <c r="D118" s="186"/>
      <c r="E118" s="183"/>
      <c r="F118" s="41" t="s">
        <v>183</v>
      </c>
      <c r="G118" s="193" t="s">
        <v>471</v>
      </c>
      <c r="H118" s="41" t="s">
        <v>182</v>
      </c>
      <c r="I118" s="37"/>
      <c r="J118" s="309"/>
      <c r="K118" s="309"/>
      <c r="L118" s="33"/>
      <c r="M118" s="207"/>
      <c r="O118" s="25"/>
      <c r="P118" s="25"/>
    </row>
    <row r="119" spans="1:16" ht="20.100000000000001" customHeight="1" x14ac:dyDescent="0.25">
      <c r="A119" s="186"/>
      <c r="B119" s="186"/>
      <c r="C119" s="186"/>
      <c r="D119" s="186">
        <v>3234</v>
      </c>
      <c r="E119" s="186"/>
      <c r="F119" s="45"/>
      <c r="G119" s="193" t="s">
        <v>471</v>
      </c>
      <c r="H119" s="41" t="s">
        <v>37</v>
      </c>
      <c r="I119" s="37">
        <f>I124+I122+I120</f>
        <v>61000</v>
      </c>
      <c r="J119" s="309">
        <f t="shared" ref="J119:K119" si="23">J124+J122+J120</f>
        <v>0</v>
      </c>
      <c r="K119" s="309">
        <f t="shared" si="23"/>
        <v>61000</v>
      </c>
      <c r="L119" s="33"/>
      <c r="M119" s="207"/>
      <c r="N119" s="58"/>
      <c r="O119" s="25"/>
      <c r="P119" s="25"/>
    </row>
    <row r="120" spans="1:16" ht="20.100000000000001" hidden="1" customHeight="1" x14ac:dyDescent="0.25">
      <c r="A120" s="186"/>
      <c r="B120" s="186"/>
      <c r="C120" s="186"/>
      <c r="D120" s="186"/>
      <c r="E120" s="183" t="s">
        <v>184</v>
      </c>
      <c r="F120" s="41"/>
      <c r="G120" s="193" t="s">
        <v>471</v>
      </c>
      <c r="H120" s="41" t="s">
        <v>185</v>
      </c>
      <c r="I120" s="37">
        <f>I121</f>
        <v>6000</v>
      </c>
      <c r="J120" s="309">
        <f t="shared" ref="J120" si="24">J121</f>
        <v>0</v>
      </c>
      <c r="K120" s="309">
        <f>K121</f>
        <v>6000</v>
      </c>
      <c r="L120" s="33"/>
      <c r="M120" s="207"/>
      <c r="O120" s="25"/>
      <c r="P120" s="25"/>
    </row>
    <row r="121" spans="1:16" ht="20.100000000000001" hidden="1" customHeight="1" x14ac:dyDescent="0.25">
      <c r="A121" s="186"/>
      <c r="B121" s="186"/>
      <c r="C121" s="186"/>
      <c r="D121" s="186"/>
      <c r="E121" s="183"/>
      <c r="F121" s="41" t="s">
        <v>186</v>
      </c>
      <c r="G121" s="193" t="s">
        <v>471</v>
      </c>
      <c r="H121" s="41" t="s">
        <v>185</v>
      </c>
      <c r="I121" s="37">
        <v>6000</v>
      </c>
      <c r="J121" s="309">
        <f>K121-I121</f>
        <v>0</v>
      </c>
      <c r="K121" s="309">
        <v>6000</v>
      </c>
      <c r="L121" s="33"/>
      <c r="M121" s="207"/>
      <c r="O121" s="25"/>
      <c r="P121" s="25"/>
    </row>
    <row r="122" spans="1:16" ht="20.100000000000001" hidden="1" customHeight="1" x14ac:dyDescent="0.25">
      <c r="A122" s="186"/>
      <c r="B122" s="186"/>
      <c r="C122" s="186"/>
      <c r="D122" s="186"/>
      <c r="E122" s="183" t="s">
        <v>187</v>
      </c>
      <c r="F122" s="41"/>
      <c r="G122" s="193" t="s">
        <v>471</v>
      </c>
      <c r="H122" s="41" t="s">
        <v>188</v>
      </c>
      <c r="I122" s="37">
        <f>I123</f>
        <v>50000</v>
      </c>
      <c r="J122" s="309">
        <f t="shared" ref="J122:K122" si="25">J123</f>
        <v>0</v>
      </c>
      <c r="K122" s="309">
        <f t="shared" si="25"/>
        <v>50000</v>
      </c>
      <c r="L122" s="33"/>
      <c r="M122" s="207"/>
      <c r="N122" s="292"/>
      <c r="O122" s="25"/>
      <c r="P122" s="25"/>
    </row>
    <row r="123" spans="1:16" ht="20.100000000000001" hidden="1" customHeight="1" x14ac:dyDescent="0.25">
      <c r="A123" s="186"/>
      <c r="B123" s="186"/>
      <c r="C123" s="186"/>
      <c r="D123" s="186"/>
      <c r="E123" s="183"/>
      <c r="F123" s="41" t="s">
        <v>189</v>
      </c>
      <c r="G123" s="193" t="s">
        <v>471</v>
      </c>
      <c r="H123" s="41" t="s">
        <v>188</v>
      </c>
      <c r="I123" s="37">
        <v>50000</v>
      </c>
      <c r="J123" s="309">
        <f>K123-I123</f>
        <v>0</v>
      </c>
      <c r="K123" s="309">
        <v>50000</v>
      </c>
      <c r="L123" s="33"/>
      <c r="M123" s="207"/>
      <c r="N123" s="292"/>
      <c r="O123" s="25"/>
      <c r="P123" s="25"/>
    </row>
    <row r="124" spans="1:16" ht="20.100000000000001" hidden="1" customHeight="1" x14ac:dyDescent="0.25">
      <c r="A124" s="186"/>
      <c r="B124" s="186"/>
      <c r="C124" s="186"/>
      <c r="D124" s="186"/>
      <c r="E124" s="183" t="s">
        <v>190</v>
      </c>
      <c r="F124" s="41"/>
      <c r="G124" s="193" t="s">
        <v>471</v>
      </c>
      <c r="H124" s="41" t="s">
        <v>191</v>
      </c>
      <c r="I124" s="37">
        <f>I126+I125</f>
        <v>5000</v>
      </c>
      <c r="J124" s="309">
        <f t="shared" ref="J124:K124" si="26">J126+J125</f>
        <v>0</v>
      </c>
      <c r="K124" s="309">
        <f t="shared" si="26"/>
        <v>5000</v>
      </c>
      <c r="L124" s="33"/>
      <c r="M124" s="207"/>
      <c r="N124" s="292"/>
      <c r="O124" s="25"/>
      <c r="P124" s="25"/>
    </row>
    <row r="125" spans="1:16" ht="20.100000000000001" hidden="1" customHeight="1" x14ac:dyDescent="0.25">
      <c r="A125" s="186"/>
      <c r="B125" s="186"/>
      <c r="C125" s="186"/>
      <c r="D125" s="186"/>
      <c r="E125" s="183"/>
      <c r="F125" s="41" t="s">
        <v>192</v>
      </c>
      <c r="G125" s="193" t="s">
        <v>471</v>
      </c>
      <c r="H125" s="41" t="s">
        <v>191</v>
      </c>
      <c r="I125" s="37">
        <v>0</v>
      </c>
      <c r="J125" s="309">
        <f>K125-I125</f>
        <v>0</v>
      </c>
      <c r="K125" s="309">
        <v>0</v>
      </c>
      <c r="L125" s="33"/>
      <c r="M125" s="207"/>
      <c r="N125" s="292"/>
      <c r="O125" s="25"/>
      <c r="P125" s="25"/>
    </row>
    <row r="126" spans="1:16" ht="30" hidden="1" customHeight="1" x14ac:dyDescent="0.25">
      <c r="A126" s="186"/>
      <c r="B126" s="186"/>
      <c r="C126" s="186"/>
      <c r="D126" s="186"/>
      <c r="E126" s="183"/>
      <c r="F126" s="41" t="s">
        <v>193</v>
      </c>
      <c r="G126" s="193" t="s">
        <v>471</v>
      </c>
      <c r="H126" s="41" t="s">
        <v>194</v>
      </c>
      <c r="I126" s="37">
        <v>5000</v>
      </c>
      <c r="J126" s="309">
        <f>K126-I126</f>
        <v>0</v>
      </c>
      <c r="K126" s="309">
        <v>5000</v>
      </c>
      <c r="L126" s="33"/>
      <c r="M126" s="207"/>
      <c r="N126" s="292"/>
      <c r="O126" s="25"/>
      <c r="P126" s="25"/>
    </row>
    <row r="127" spans="1:16" ht="20.100000000000001" hidden="1" customHeight="1" x14ac:dyDescent="0.25">
      <c r="A127" s="186"/>
      <c r="B127" s="186"/>
      <c r="C127" s="186"/>
      <c r="D127" s="186">
        <v>3235</v>
      </c>
      <c r="E127" s="186"/>
      <c r="F127" s="45"/>
      <c r="G127" s="193" t="s">
        <v>471</v>
      </c>
      <c r="H127" s="41" t="s">
        <v>38</v>
      </c>
      <c r="I127" s="37"/>
      <c r="J127" s="309"/>
      <c r="K127" s="309"/>
      <c r="L127" s="33"/>
      <c r="M127" s="207"/>
      <c r="N127" s="292"/>
      <c r="O127" s="25"/>
      <c r="P127" s="25"/>
    </row>
    <row r="128" spans="1:16" ht="20.100000000000001" hidden="1" customHeight="1" x14ac:dyDescent="0.25">
      <c r="A128" s="186"/>
      <c r="B128" s="186"/>
      <c r="C128" s="186"/>
      <c r="D128" s="186"/>
      <c r="E128" s="183" t="s">
        <v>195</v>
      </c>
      <c r="F128" s="41"/>
      <c r="G128" s="193" t="s">
        <v>471</v>
      </c>
      <c r="H128" s="41" t="s">
        <v>196</v>
      </c>
      <c r="I128" s="37"/>
      <c r="J128" s="309"/>
      <c r="K128" s="309"/>
      <c r="L128" s="33"/>
      <c r="M128" s="207"/>
      <c r="N128" s="292"/>
      <c r="O128" s="25"/>
      <c r="P128" s="25"/>
    </row>
    <row r="129" spans="1:16" ht="20.100000000000001" hidden="1" customHeight="1" x14ac:dyDescent="0.25">
      <c r="A129" s="186"/>
      <c r="B129" s="186"/>
      <c r="C129" s="186"/>
      <c r="D129" s="186"/>
      <c r="E129" s="183"/>
      <c r="F129" s="41" t="s">
        <v>197</v>
      </c>
      <c r="G129" s="193" t="s">
        <v>471</v>
      </c>
      <c r="H129" s="41" t="s">
        <v>196</v>
      </c>
      <c r="I129" s="37"/>
      <c r="J129" s="309"/>
      <c r="K129" s="309"/>
      <c r="L129" s="33"/>
      <c r="M129" s="207"/>
      <c r="N129" s="292"/>
      <c r="O129" s="25"/>
      <c r="P129" s="25"/>
    </row>
    <row r="130" spans="1:16" ht="20.100000000000001" hidden="1" customHeight="1" x14ac:dyDescent="0.25">
      <c r="A130" s="186"/>
      <c r="B130" s="186"/>
      <c r="C130" s="186"/>
      <c r="D130" s="186"/>
      <c r="E130" s="183" t="s">
        <v>198</v>
      </c>
      <c r="F130" s="41"/>
      <c r="G130" s="193" t="s">
        <v>471</v>
      </c>
      <c r="H130" s="41" t="s">
        <v>199</v>
      </c>
      <c r="I130" s="37"/>
      <c r="J130" s="309"/>
      <c r="K130" s="309"/>
      <c r="L130" s="33"/>
      <c r="M130" s="207"/>
      <c r="N130" s="292"/>
      <c r="O130" s="25"/>
      <c r="P130" s="25"/>
    </row>
    <row r="131" spans="1:16" ht="20.100000000000001" hidden="1" customHeight="1" x14ac:dyDescent="0.25">
      <c r="A131" s="186"/>
      <c r="B131" s="186"/>
      <c r="C131" s="186"/>
      <c r="D131" s="186"/>
      <c r="E131" s="183"/>
      <c r="F131" s="41" t="s">
        <v>200</v>
      </c>
      <c r="G131" s="193" t="s">
        <v>471</v>
      </c>
      <c r="H131" s="41" t="s">
        <v>199</v>
      </c>
      <c r="I131" s="37"/>
      <c r="J131" s="309"/>
      <c r="K131" s="309"/>
      <c r="L131" s="33"/>
      <c r="M131" s="207"/>
      <c r="N131" s="292"/>
      <c r="O131" s="25"/>
      <c r="P131" s="25"/>
    </row>
    <row r="132" spans="1:16" ht="20.100000000000001" hidden="1" customHeight="1" x14ac:dyDescent="0.25">
      <c r="A132" s="186"/>
      <c r="B132" s="186"/>
      <c r="C132" s="186"/>
      <c r="D132" s="186">
        <v>3236</v>
      </c>
      <c r="E132" s="186"/>
      <c r="F132" s="45"/>
      <c r="G132" s="193" t="s">
        <v>471</v>
      </c>
      <c r="H132" s="41" t="s">
        <v>39</v>
      </c>
      <c r="I132" s="37"/>
      <c r="J132" s="309"/>
      <c r="K132" s="309"/>
      <c r="L132" s="33"/>
      <c r="M132" s="207"/>
      <c r="N132" s="292"/>
      <c r="O132" s="25"/>
      <c r="P132" s="25"/>
    </row>
    <row r="133" spans="1:16" ht="20.100000000000001" hidden="1" customHeight="1" x14ac:dyDescent="0.25">
      <c r="A133" s="186"/>
      <c r="B133" s="186"/>
      <c r="C133" s="186"/>
      <c r="D133" s="186"/>
      <c r="E133" s="183" t="s">
        <v>201</v>
      </c>
      <c r="F133" s="41"/>
      <c r="G133" s="193" t="s">
        <v>471</v>
      </c>
      <c r="H133" s="41" t="s">
        <v>202</v>
      </c>
      <c r="I133" s="37"/>
      <c r="J133" s="309"/>
      <c r="K133" s="309"/>
      <c r="L133" s="33"/>
      <c r="M133" s="207"/>
      <c r="N133" s="292"/>
      <c r="O133" s="25"/>
      <c r="P133" s="25"/>
    </row>
    <row r="134" spans="1:16" ht="20.100000000000001" hidden="1" customHeight="1" x14ac:dyDescent="0.25">
      <c r="A134" s="186"/>
      <c r="B134" s="186"/>
      <c r="C134" s="186"/>
      <c r="D134" s="186"/>
      <c r="E134" s="183"/>
      <c r="F134" s="41" t="s">
        <v>203</v>
      </c>
      <c r="G134" s="193" t="s">
        <v>471</v>
      </c>
      <c r="H134" s="41" t="s">
        <v>202</v>
      </c>
      <c r="I134" s="37"/>
      <c r="J134" s="309"/>
      <c r="K134" s="309"/>
      <c r="L134" s="33"/>
      <c r="M134" s="207"/>
      <c r="N134" s="292"/>
      <c r="O134" s="25"/>
      <c r="P134" s="25"/>
    </row>
    <row r="135" spans="1:16" ht="20.100000000000001" hidden="1" customHeight="1" x14ac:dyDescent="0.25">
      <c r="A135" s="186"/>
      <c r="B135" s="186"/>
      <c r="C135" s="186"/>
      <c r="D135" s="186"/>
      <c r="E135" s="183" t="s">
        <v>204</v>
      </c>
      <c r="F135" s="41"/>
      <c r="G135" s="193" t="s">
        <v>471</v>
      </c>
      <c r="H135" s="41" t="s">
        <v>205</v>
      </c>
      <c r="I135" s="37"/>
      <c r="J135" s="309"/>
      <c r="K135" s="309"/>
      <c r="L135" s="33"/>
      <c r="M135" s="207"/>
      <c r="N135" s="292"/>
      <c r="O135" s="25"/>
      <c r="P135" s="25"/>
    </row>
    <row r="136" spans="1:16" ht="20.100000000000001" hidden="1" customHeight="1" x14ac:dyDescent="0.25">
      <c r="A136" s="186"/>
      <c r="B136" s="186"/>
      <c r="C136" s="186"/>
      <c r="D136" s="186"/>
      <c r="E136" s="183"/>
      <c r="F136" s="41" t="s">
        <v>206</v>
      </c>
      <c r="G136" s="193" t="s">
        <v>471</v>
      </c>
      <c r="H136" s="41" t="s">
        <v>205</v>
      </c>
      <c r="I136" s="37"/>
      <c r="J136" s="309"/>
      <c r="K136" s="309"/>
      <c r="L136" s="33"/>
      <c r="M136" s="207"/>
      <c r="N136" s="292"/>
      <c r="O136" s="25"/>
      <c r="P136" s="25"/>
    </row>
    <row r="137" spans="1:16" ht="20.100000000000001" customHeight="1" x14ac:dyDescent="0.25">
      <c r="A137" s="186"/>
      <c r="B137" s="186"/>
      <c r="C137" s="186"/>
      <c r="D137" s="186">
        <v>3237</v>
      </c>
      <c r="E137" s="186"/>
      <c r="F137" s="45"/>
      <c r="G137" s="193" t="s">
        <v>471</v>
      </c>
      <c r="H137" s="41" t="s">
        <v>207</v>
      </c>
      <c r="I137" s="37">
        <f>I138</f>
        <v>50000</v>
      </c>
      <c r="J137" s="309">
        <f t="shared" ref="J137:K137" si="27">J138</f>
        <v>0</v>
      </c>
      <c r="K137" s="309">
        <f t="shared" si="27"/>
        <v>50000</v>
      </c>
      <c r="L137" s="33"/>
      <c r="M137" s="207"/>
      <c r="N137" s="292"/>
      <c r="O137" s="25"/>
      <c r="P137" s="25"/>
    </row>
    <row r="138" spans="1:16" ht="20.100000000000001" hidden="1" customHeight="1" x14ac:dyDescent="0.25">
      <c r="A138" s="186"/>
      <c r="B138" s="186"/>
      <c r="C138" s="186"/>
      <c r="D138" s="186"/>
      <c r="E138" s="183" t="s">
        <v>208</v>
      </c>
      <c r="F138" s="41"/>
      <c r="G138" s="193" t="s">
        <v>471</v>
      </c>
      <c r="H138" s="41" t="s">
        <v>209</v>
      </c>
      <c r="I138" s="37">
        <f>I139</f>
        <v>50000</v>
      </c>
      <c r="J138" s="309">
        <f t="shared" ref="J138:K138" si="28">J139</f>
        <v>0</v>
      </c>
      <c r="K138" s="309">
        <f t="shared" si="28"/>
        <v>50000</v>
      </c>
      <c r="L138" s="33"/>
      <c r="M138" s="207"/>
      <c r="N138" s="292"/>
      <c r="O138" s="25"/>
      <c r="P138" s="25"/>
    </row>
    <row r="139" spans="1:16" ht="20.100000000000001" hidden="1" customHeight="1" x14ac:dyDescent="0.25">
      <c r="A139" s="186"/>
      <c r="B139" s="186"/>
      <c r="C139" s="186"/>
      <c r="D139" s="186"/>
      <c r="E139" s="183"/>
      <c r="F139" s="41" t="s">
        <v>210</v>
      </c>
      <c r="G139" s="193" t="s">
        <v>471</v>
      </c>
      <c r="H139" s="41" t="s">
        <v>209</v>
      </c>
      <c r="I139" s="37">
        <v>50000</v>
      </c>
      <c r="J139" s="309">
        <f>K139-I139</f>
        <v>0</v>
      </c>
      <c r="K139" s="309">
        <v>50000</v>
      </c>
      <c r="L139" s="33"/>
      <c r="M139" s="207"/>
      <c r="N139" s="292"/>
      <c r="O139" s="25"/>
      <c r="P139" s="25"/>
    </row>
    <row r="140" spans="1:16" ht="20.100000000000001" hidden="1" customHeight="1" x14ac:dyDescent="0.25">
      <c r="A140" s="186"/>
      <c r="B140" s="186"/>
      <c r="C140" s="186"/>
      <c r="D140" s="186"/>
      <c r="E140" s="183" t="s">
        <v>211</v>
      </c>
      <c r="F140" s="41"/>
      <c r="G140" s="193" t="s">
        <v>471</v>
      </c>
      <c r="H140" s="41" t="s">
        <v>212</v>
      </c>
      <c r="I140" s="37"/>
      <c r="J140" s="309"/>
      <c r="K140" s="309"/>
      <c r="L140" s="33"/>
      <c r="M140" s="207"/>
      <c r="N140" s="292"/>
      <c r="O140" s="25"/>
      <c r="P140" s="25"/>
    </row>
    <row r="141" spans="1:16" ht="20.100000000000001" hidden="1" customHeight="1" x14ac:dyDescent="0.25">
      <c r="A141" s="186"/>
      <c r="B141" s="186"/>
      <c r="C141" s="186"/>
      <c r="D141" s="186"/>
      <c r="E141" s="183"/>
      <c r="F141" s="41" t="s">
        <v>213</v>
      </c>
      <c r="G141" s="193" t="s">
        <v>471</v>
      </c>
      <c r="H141" s="41" t="s">
        <v>212</v>
      </c>
      <c r="I141" s="37"/>
      <c r="J141" s="309"/>
      <c r="K141" s="309"/>
      <c r="L141" s="33"/>
      <c r="M141" s="207"/>
      <c r="N141" s="292"/>
      <c r="O141" s="25"/>
      <c r="P141" s="25"/>
    </row>
    <row r="142" spans="1:16" ht="20.100000000000001" hidden="1" customHeight="1" x14ac:dyDescent="0.25">
      <c r="A142" s="186"/>
      <c r="B142" s="186"/>
      <c r="C142" s="186"/>
      <c r="D142" s="186"/>
      <c r="E142" s="183" t="s">
        <v>214</v>
      </c>
      <c r="F142" s="41"/>
      <c r="G142" s="193" t="s">
        <v>471</v>
      </c>
      <c r="H142" s="41" t="s">
        <v>215</v>
      </c>
      <c r="I142" s="37"/>
      <c r="J142" s="309"/>
      <c r="K142" s="309"/>
      <c r="L142" s="33"/>
      <c r="M142" s="207"/>
      <c r="N142" s="292"/>
      <c r="O142" s="25"/>
      <c r="P142" s="25"/>
    </row>
    <row r="143" spans="1:16" ht="20.100000000000001" hidden="1" customHeight="1" x14ac:dyDescent="0.25">
      <c r="A143" s="186"/>
      <c r="B143" s="186"/>
      <c r="C143" s="186"/>
      <c r="D143" s="186"/>
      <c r="E143" s="183"/>
      <c r="F143" s="41" t="s">
        <v>216</v>
      </c>
      <c r="G143" s="193" t="s">
        <v>471</v>
      </c>
      <c r="H143" s="41" t="s">
        <v>215</v>
      </c>
      <c r="I143" s="37"/>
      <c r="J143" s="309"/>
      <c r="K143" s="309"/>
      <c r="L143" s="33"/>
      <c r="M143" s="207"/>
      <c r="N143" s="292"/>
      <c r="O143" s="25"/>
      <c r="P143" s="25"/>
    </row>
    <row r="144" spans="1:16" ht="20.100000000000001" hidden="1" customHeight="1" x14ac:dyDescent="0.25">
      <c r="A144" s="186"/>
      <c r="B144" s="186"/>
      <c r="C144" s="186"/>
      <c r="D144" s="186"/>
      <c r="E144" s="183"/>
      <c r="F144" s="41" t="s">
        <v>217</v>
      </c>
      <c r="G144" s="193" t="s">
        <v>471</v>
      </c>
      <c r="H144" s="41" t="s">
        <v>215</v>
      </c>
      <c r="I144" s="37"/>
      <c r="J144" s="309"/>
      <c r="K144" s="309"/>
      <c r="L144" s="33"/>
      <c r="M144" s="207"/>
      <c r="N144" s="292"/>
      <c r="O144" s="25"/>
      <c r="P144" s="25"/>
    </row>
    <row r="145" spans="1:16" ht="20.100000000000001" customHeight="1" x14ac:dyDescent="0.25">
      <c r="A145" s="186"/>
      <c r="B145" s="186"/>
      <c r="C145" s="186"/>
      <c r="D145" s="186">
        <v>3238</v>
      </c>
      <c r="E145" s="183"/>
      <c r="F145" s="41"/>
      <c r="G145" s="193" t="s">
        <v>471</v>
      </c>
      <c r="H145" s="41" t="s">
        <v>219</v>
      </c>
      <c r="I145" s="37">
        <f t="shared" ref="I145:K146" si="29">I146</f>
        <v>55000</v>
      </c>
      <c r="J145" s="309">
        <f t="shared" si="29"/>
        <v>0</v>
      </c>
      <c r="K145" s="309">
        <f t="shared" si="29"/>
        <v>55000</v>
      </c>
      <c r="L145" s="33"/>
      <c r="M145" s="207"/>
      <c r="N145" s="292"/>
      <c r="O145" s="25"/>
      <c r="P145" s="25"/>
    </row>
    <row r="146" spans="1:16" ht="20.100000000000001" hidden="1" customHeight="1" x14ac:dyDescent="0.25">
      <c r="A146" s="186"/>
      <c r="B146" s="186"/>
      <c r="C146" s="186"/>
      <c r="D146" s="186"/>
      <c r="E146" s="183" t="s">
        <v>218</v>
      </c>
      <c r="F146" s="41"/>
      <c r="G146" s="193" t="s">
        <v>471</v>
      </c>
      <c r="H146" s="41" t="s">
        <v>219</v>
      </c>
      <c r="I146" s="37">
        <f t="shared" si="29"/>
        <v>55000</v>
      </c>
      <c r="J146" s="309">
        <f t="shared" si="29"/>
        <v>0</v>
      </c>
      <c r="K146" s="309">
        <f t="shared" si="29"/>
        <v>55000</v>
      </c>
      <c r="L146" s="33"/>
      <c r="M146" s="207"/>
      <c r="N146" s="292"/>
      <c r="O146" s="25"/>
      <c r="P146" s="25"/>
    </row>
    <row r="147" spans="1:16" ht="20.100000000000001" hidden="1" customHeight="1" x14ac:dyDescent="0.25">
      <c r="A147" s="186"/>
      <c r="B147" s="186"/>
      <c r="C147" s="186"/>
      <c r="D147" s="186"/>
      <c r="E147" s="183"/>
      <c r="F147" s="41" t="s">
        <v>220</v>
      </c>
      <c r="G147" s="193" t="s">
        <v>471</v>
      </c>
      <c r="H147" s="41" t="s">
        <v>219</v>
      </c>
      <c r="I147" s="37">
        <v>55000</v>
      </c>
      <c r="J147" s="309">
        <f>K147-I147</f>
        <v>0</v>
      </c>
      <c r="K147" s="309">
        <v>55000</v>
      </c>
      <c r="L147" s="33"/>
      <c r="M147" s="207"/>
      <c r="N147" s="292"/>
      <c r="O147" s="25"/>
      <c r="P147" s="25"/>
    </row>
    <row r="148" spans="1:16" ht="20.100000000000001" hidden="1" customHeight="1" x14ac:dyDescent="0.25">
      <c r="A148" s="186"/>
      <c r="B148" s="186"/>
      <c r="C148" s="186"/>
      <c r="D148" s="186">
        <v>3239</v>
      </c>
      <c r="E148" s="183"/>
      <c r="F148" s="41"/>
      <c r="G148" s="193" t="s">
        <v>471</v>
      </c>
      <c r="H148" s="41" t="s">
        <v>41</v>
      </c>
      <c r="I148" s="37"/>
      <c r="J148" s="309"/>
      <c r="K148" s="309"/>
      <c r="L148" s="33"/>
      <c r="M148" s="207"/>
      <c r="N148" s="292"/>
      <c r="O148" s="25"/>
      <c r="P148" s="25"/>
    </row>
    <row r="149" spans="1:16" ht="20.100000000000001" hidden="1" customHeight="1" x14ac:dyDescent="0.25">
      <c r="A149" s="186"/>
      <c r="B149" s="186"/>
      <c r="C149" s="186"/>
      <c r="D149" s="186"/>
      <c r="E149" s="183" t="s">
        <v>221</v>
      </c>
      <c r="F149" s="41"/>
      <c r="G149" s="193" t="s">
        <v>471</v>
      </c>
      <c r="H149" s="41" t="s">
        <v>222</v>
      </c>
      <c r="I149" s="37"/>
      <c r="J149" s="309"/>
      <c r="K149" s="309"/>
      <c r="L149" s="33"/>
      <c r="M149" s="207"/>
      <c r="N149" s="292"/>
      <c r="O149" s="25"/>
      <c r="P149" s="25"/>
    </row>
    <row r="150" spans="1:16" ht="20.100000000000001" hidden="1" customHeight="1" x14ac:dyDescent="0.25">
      <c r="A150" s="186"/>
      <c r="B150" s="186"/>
      <c r="C150" s="186"/>
      <c r="D150" s="186"/>
      <c r="E150" s="183"/>
      <c r="F150" s="41" t="s">
        <v>223</v>
      </c>
      <c r="G150" s="193" t="s">
        <v>471</v>
      </c>
      <c r="H150" s="41" t="s">
        <v>222</v>
      </c>
      <c r="I150" s="37"/>
      <c r="J150" s="309"/>
      <c r="K150" s="309"/>
      <c r="L150" s="33"/>
      <c r="M150" s="207"/>
      <c r="N150" s="292"/>
      <c r="O150" s="25"/>
      <c r="P150" s="25"/>
    </row>
    <row r="151" spans="1:16" ht="20.100000000000001" hidden="1" customHeight="1" x14ac:dyDescent="0.25">
      <c r="A151" s="186"/>
      <c r="B151" s="186"/>
      <c r="C151" s="186"/>
      <c r="D151" s="186"/>
      <c r="E151" s="183" t="s">
        <v>224</v>
      </c>
      <c r="F151" s="41"/>
      <c r="G151" s="193" t="s">
        <v>471</v>
      </c>
      <c r="H151" s="41" t="s">
        <v>225</v>
      </c>
      <c r="I151" s="37"/>
      <c r="J151" s="309"/>
      <c r="K151" s="309"/>
      <c r="L151" s="33"/>
      <c r="M151" s="207"/>
      <c r="N151" s="292"/>
      <c r="O151" s="25"/>
      <c r="P151" s="25"/>
    </row>
    <row r="152" spans="1:16" ht="20.100000000000001" hidden="1" customHeight="1" x14ac:dyDescent="0.25">
      <c r="A152" s="186"/>
      <c r="B152" s="186"/>
      <c r="C152" s="186"/>
      <c r="D152" s="186"/>
      <c r="E152" s="183"/>
      <c r="F152" s="41" t="s">
        <v>226</v>
      </c>
      <c r="G152" s="193" t="s">
        <v>471</v>
      </c>
      <c r="H152" s="41" t="s">
        <v>225</v>
      </c>
      <c r="I152" s="37"/>
      <c r="J152" s="309"/>
      <c r="K152" s="309"/>
      <c r="L152" s="33"/>
      <c r="M152" s="207"/>
      <c r="N152" s="292"/>
      <c r="O152" s="25"/>
      <c r="P152" s="25"/>
    </row>
    <row r="153" spans="1:16" ht="20.100000000000001" hidden="1" customHeight="1" x14ac:dyDescent="0.25">
      <c r="A153" s="186"/>
      <c r="B153" s="186"/>
      <c r="C153" s="186"/>
      <c r="D153" s="186"/>
      <c r="E153" s="183" t="s">
        <v>227</v>
      </c>
      <c r="F153" s="41"/>
      <c r="G153" s="193" t="s">
        <v>471</v>
      </c>
      <c r="H153" s="41" t="s">
        <v>228</v>
      </c>
      <c r="I153" s="37"/>
      <c r="J153" s="309"/>
      <c r="K153" s="309"/>
      <c r="L153" s="33"/>
      <c r="M153" s="207"/>
      <c r="N153" s="292"/>
      <c r="O153" s="25"/>
      <c r="P153" s="25"/>
    </row>
    <row r="154" spans="1:16" ht="20.100000000000001" hidden="1" customHeight="1" x14ac:dyDescent="0.25">
      <c r="A154" s="186"/>
      <c r="B154" s="186"/>
      <c r="C154" s="186"/>
      <c r="D154" s="186"/>
      <c r="E154" s="183"/>
      <c r="F154" s="41" t="s">
        <v>229</v>
      </c>
      <c r="G154" s="193" t="s">
        <v>471</v>
      </c>
      <c r="H154" s="41" t="s">
        <v>228</v>
      </c>
      <c r="I154" s="37"/>
      <c r="J154" s="309"/>
      <c r="K154" s="309"/>
      <c r="L154" s="33"/>
      <c r="M154" s="207"/>
    </row>
    <row r="155" spans="1:16" ht="20.100000000000001" hidden="1" customHeight="1" x14ac:dyDescent="0.25">
      <c r="A155" s="186"/>
      <c r="B155" s="186"/>
      <c r="C155" s="186"/>
      <c r="D155" s="186"/>
      <c r="E155" s="183" t="s">
        <v>230</v>
      </c>
      <c r="F155" s="41"/>
      <c r="G155" s="193" t="s">
        <v>471</v>
      </c>
      <c r="H155" s="41" t="s">
        <v>231</v>
      </c>
      <c r="I155" s="37">
        <f>I156+I157+I158+I159+I160</f>
        <v>0</v>
      </c>
      <c r="J155" s="309">
        <f>J156+J157+J158+J159+J160</f>
        <v>0</v>
      </c>
      <c r="K155" s="309">
        <f>K156+K157+K158+K159+K160</f>
        <v>0</v>
      </c>
      <c r="L155" s="33"/>
      <c r="M155" s="207"/>
      <c r="N155" s="58"/>
    </row>
    <row r="156" spans="1:16" ht="20.100000000000001" hidden="1" customHeight="1" x14ac:dyDescent="0.25">
      <c r="A156" s="186"/>
      <c r="B156" s="186"/>
      <c r="C156" s="186"/>
      <c r="D156" s="186"/>
      <c r="E156" s="183"/>
      <c r="F156" s="41" t="s">
        <v>232</v>
      </c>
      <c r="G156" s="193" t="s">
        <v>471</v>
      </c>
      <c r="H156" s="41" t="s">
        <v>233</v>
      </c>
      <c r="I156" s="37"/>
      <c r="J156" s="309"/>
      <c r="K156" s="309"/>
      <c r="L156" s="33"/>
      <c r="M156" s="207"/>
      <c r="N156" s="58"/>
    </row>
    <row r="157" spans="1:16" ht="20.100000000000001" hidden="1" customHeight="1" x14ac:dyDescent="0.25">
      <c r="A157" s="186"/>
      <c r="B157" s="186"/>
      <c r="C157" s="186"/>
      <c r="D157" s="186"/>
      <c r="E157" s="183"/>
      <c r="F157" s="41" t="s">
        <v>234</v>
      </c>
      <c r="G157" s="193" t="s">
        <v>471</v>
      </c>
      <c r="H157" s="41" t="s">
        <v>235</v>
      </c>
      <c r="I157" s="37"/>
      <c r="J157" s="309"/>
      <c r="K157" s="309"/>
      <c r="L157" s="33"/>
      <c r="M157" s="207"/>
      <c r="N157" s="58"/>
    </row>
    <row r="158" spans="1:16" ht="20.100000000000001" hidden="1" customHeight="1" x14ac:dyDescent="0.25">
      <c r="A158" s="186"/>
      <c r="B158" s="186"/>
      <c r="C158" s="186"/>
      <c r="D158" s="186"/>
      <c r="E158" s="183"/>
      <c r="F158" s="41" t="s">
        <v>236</v>
      </c>
      <c r="G158" s="193" t="s">
        <v>471</v>
      </c>
      <c r="H158" s="41" t="s">
        <v>237</v>
      </c>
      <c r="I158" s="37"/>
      <c r="J158" s="309"/>
      <c r="K158" s="309"/>
      <c r="L158" s="33"/>
      <c r="M158" s="207"/>
      <c r="N158" s="58"/>
    </row>
    <row r="159" spans="1:16" ht="20.100000000000001" hidden="1" customHeight="1" x14ac:dyDescent="0.25">
      <c r="A159" s="186"/>
      <c r="B159" s="186"/>
      <c r="C159" s="186"/>
      <c r="D159" s="186"/>
      <c r="E159" s="183"/>
      <c r="F159" s="41" t="s">
        <v>238</v>
      </c>
      <c r="G159" s="193" t="s">
        <v>471</v>
      </c>
      <c r="H159" s="41" t="s">
        <v>239</v>
      </c>
      <c r="I159" s="37"/>
      <c r="J159" s="309"/>
      <c r="K159" s="309"/>
      <c r="L159" s="33"/>
      <c r="M159" s="207"/>
      <c r="N159" s="58"/>
    </row>
    <row r="160" spans="1:16" ht="20.100000000000001" hidden="1" customHeight="1" x14ac:dyDescent="0.25">
      <c r="A160" s="186"/>
      <c r="B160" s="186"/>
      <c r="C160" s="186"/>
      <c r="D160" s="186"/>
      <c r="E160" s="183"/>
      <c r="F160" s="41" t="s">
        <v>240</v>
      </c>
      <c r="G160" s="193" t="s">
        <v>471</v>
      </c>
      <c r="H160" s="41" t="s">
        <v>241</v>
      </c>
      <c r="I160" s="37"/>
      <c r="J160" s="309"/>
      <c r="K160" s="309"/>
      <c r="L160" s="33"/>
      <c r="M160" s="207"/>
      <c r="N160" s="58"/>
    </row>
    <row r="161" spans="1:16" s="29" customFormat="1" ht="31.5" hidden="1" customHeight="1" x14ac:dyDescent="0.25">
      <c r="A161" s="184"/>
      <c r="B161" s="184"/>
      <c r="C161" s="184">
        <v>324</v>
      </c>
      <c r="D161" s="184"/>
      <c r="E161" s="184"/>
      <c r="F161" s="43"/>
      <c r="G161" s="193" t="s">
        <v>471</v>
      </c>
      <c r="H161" s="44" t="s">
        <v>42</v>
      </c>
      <c r="I161" s="32"/>
      <c r="J161" s="308"/>
      <c r="K161" s="308"/>
      <c r="L161" s="33"/>
      <c r="M161" s="207"/>
      <c r="N161" s="296"/>
      <c r="O161" s="28"/>
      <c r="P161" s="28"/>
    </row>
    <row r="162" spans="1:16" ht="30" hidden="1" customHeight="1" x14ac:dyDescent="0.25">
      <c r="A162" s="186"/>
      <c r="B162" s="186"/>
      <c r="C162" s="186"/>
      <c r="D162" s="186">
        <v>3241</v>
      </c>
      <c r="E162" s="186"/>
      <c r="F162" s="45"/>
      <c r="G162" s="193" t="s">
        <v>471</v>
      </c>
      <c r="H162" s="41" t="s">
        <v>42</v>
      </c>
      <c r="I162" s="37"/>
      <c r="J162" s="309"/>
      <c r="K162" s="309"/>
      <c r="L162" s="33"/>
      <c r="M162" s="207"/>
    </row>
    <row r="163" spans="1:16" ht="20.100000000000001" hidden="1" customHeight="1" x14ac:dyDescent="0.25">
      <c r="A163" s="186"/>
      <c r="B163" s="186"/>
      <c r="C163" s="186"/>
      <c r="D163" s="186"/>
      <c r="E163" s="183" t="s">
        <v>242</v>
      </c>
      <c r="F163" s="41"/>
      <c r="G163" s="193" t="s">
        <v>471</v>
      </c>
      <c r="H163" s="41" t="s">
        <v>243</v>
      </c>
      <c r="I163" s="37"/>
      <c r="J163" s="309"/>
      <c r="K163" s="309"/>
      <c r="L163" s="33"/>
      <c r="M163" s="207"/>
    </row>
    <row r="164" spans="1:16" ht="33.75" hidden="1" customHeight="1" x14ac:dyDescent="0.25">
      <c r="A164" s="186"/>
      <c r="B164" s="186"/>
      <c r="C164" s="186"/>
      <c r="D164" s="186"/>
      <c r="E164" s="183"/>
      <c r="F164" s="41" t="s">
        <v>244</v>
      </c>
      <c r="G164" s="193" t="s">
        <v>471</v>
      </c>
      <c r="H164" s="41" t="s">
        <v>245</v>
      </c>
      <c r="I164" s="37"/>
      <c r="J164" s="309"/>
      <c r="K164" s="309"/>
      <c r="L164" s="33"/>
      <c r="M164" s="207"/>
    </row>
    <row r="165" spans="1:16" s="29" customFormat="1" ht="20.100000000000001" hidden="1" customHeight="1" x14ac:dyDescent="0.25">
      <c r="A165" s="184"/>
      <c r="B165" s="184"/>
      <c r="C165" s="184">
        <v>329</v>
      </c>
      <c r="D165" s="184"/>
      <c r="E165" s="185"/>
      <c r="F165" s="44"/>
      <c r="G165" s="193" t="s">
        <v>471</v>
      </c>
      <c r="H165" s="44" t="s">
        <v>44</v>
      </c>
      <c r="I165" s="32"/>
      <c r="J165" s="308"/>
      <c r="K165" s="308"/>
      <c r="L165" s="33"/>
      <c r="M165" s="207"/>
      <c r="N165" s="296"/>
      <c r="O165" s="28"/>
      <c r="P165" s="28"/>
    </row>
    <row r="166" spans="1:16" ht="29.25" hidden="1" customHeight="1" x14ac:dyDescent="0.25">
      <c r="A166" s="186"/>
      <c r="B166" s="186"/>
      <c r="C166" s="186"/>
      <c r="D166" s="186">
        <v>3291</v>
      </c>
      <c r="E166" s="186"/>
      <c r="F166" s="45"/>
      <c r="G166" s="193" t="s">
        <v>471</v>
      </c>
      <c r="H166" s="41" t="s">
        <v>246</v>
      </c>
      <c r="I166" s="37"/>
      <c r="J166" s="309"/>
      <c r="K166" s="309"/>
      <c r="L166" s="33"/>
      <c r="M166" s="207"/>
    </row>
    <row r="167" spans="1:16" ht="30" hidden="1" customHeight="1" x14ac:dyDescent="0.25">
      <c r="A167" s="186"/>
      <c r="B167" s="186"/>
      <c r="C167" s="186"/>
      <c r="D167" s="186"/>
      <c r="E167" s="183" t="s">
        <v>247</v>
      </c>
      <c r="F167" s="41"/>
      <c r="G167" s="193" t="s">
        <v>471</v>
      </c>
      <c r="H167" s="41" t="s">
        <v>248</v>
      </c>
      <c r="I167" s="37"/>
      <c r="J167" s="309"/>
      <c r="K167" s="309"/>
      <c r="L167" s="33"/>
      <c r="M167" s="207"/>
    </row>
    <row r="168" spans="1:16" ht="30" hidden="1" customHeight="1" x14ac:dyDescent="0.25">
      <c r="A168" s="186"/>
      <c r="B168" s="186"/>
      <c r="C168" s="186"/>
      <c r="D168" s="186"/>
      <c r="E168" s="183"/>
      <c r="F168" s="41" t="s">
        <v>249</v>
      </c>
      <c r="G168" s="193" t="s">
        <v>471</v>
      </c>
      <c r="H168" s="41" t="s">
        <v>248</v>
      </c>
      <c r="I168" s="37"/>
      <c r="J168" s="309"/>
      <c r="K168" s="309"/>
      <c r="L168" s="33"/>
      <c r="M168" s="207"/>
    </row>
    <row r="169" spans="1:16" ht="20.100000000000001" hidden="1" customHeight="1" x14ac:dyDescent="0.25">
      <c r="A169" s="186"/>
      <c r="B169" s="186"/>
      <c r="C169" s="186"/>
      <c r="D169" s="186">
        <v>3292</v>
      </c>
      <c r="E169" s="186"/>
      <c r="F169" s="45"/>
      <c r="G169" s="193" t="s">
        <v>471</v>
      </c>
      <c r="H169" s="41" t="s">
        <v>46</v>
      </c>
      <c r="I169" s="37"/>
      <c r="J169" s="309"/>
      <c r="K169" s="309"/>
      <c r="L169" s="33"/>
      <c r="M169" s="207"/>
    </row>
    <row r="170" spans="1:16" ht="20.100000000000001" hidden="1" customHeight="1" x14ac:dyDescent="0.25">
      <c r="A170" s="186"/>
      <c r="B170" s="186"/>
      <c r="C170" s="186"/>
      <c r="D170" s="186"/>
      <c r="E170" s="183" t="s">
        <v>250</v>
      </c>
      <c r="F170" s="41"/>
      <c r="G170" s="193" t="s">
        <v>471</v>
      </c>
      <c r="H170" s="41" t="s">
        <v>251</v>
      </c>
      <c r="I170" s="37"/>
      <c r="J170" s="309"/>
      <c r="K170" s="309"/>
      <c r="L170" s="33"/>
      <c r="M170" s="207"/>
      <c r="N170" s="292"/>
      <c r="O170" s="25"/>
      <c r="P170" s="25"/>
    </row>
    <row r="171" spans="1:16" ht="20.100000000000001" hidden="1" customHeight="1" x14ac:dyDescent="0.25">
      <c r="A171" s="186"/>
      <c r="B171" s="186"/>
      <c r="C171" s="186"/>
      <c r="D171" s="186"/>
      <c r="E171" s="183"/>
      <c r="F171" s="41" t="s">
        <v>252</v>
      </c>
      <c r="G171" s="193" t="s">
        <v>471</v>
      </c>
      <c r="H171" s="41" t="s">
        <v>251</v>
      </c>
      <c r="I171" s="37"/>
      <c r="J171" s="309"/>
      <c r="K171" s="309"/>
      <c r="L171" s="33"/>
      <c r="M171" s="207"/>
      <c r="N171" s="292"/>
      <c r="O171" s="25"/>
      <c r="P171" s="25"/>
    </row>
    <row r="172" spans="1:16" ht="20.100000000000001" hidden="1" customHeight="1" x14ac:dyDescent="0.25">
      <c r="A172" s="186"/>
      <c r="B172" s="186"/>
      <c r="C172" s="186"/>
      <c r="D172" s="186"/>
      <c r="E172" s="183" t="s">
        <v>253</v>
      </c>
      <c r="F172" s="41"/>
      <c r="G172" s="193" t="s">
        <v>471</v>
      </c>
      <c r="H172" s="41" t="s">
        <v>254</v>
      </c>
      <c r="I172" s="37"/>
      <c r="J172" s="309"/>
      <c r="K172" s="309"/>
      <c r="L172" s="33"/>
      <c r="M172" s="207"/>
      <c r="N172" s="292"/>
      <c r="O172" s="25"/>
      <c r="P172" s="25"/>
    </row>
    <row r="173" spans="1:16" ht="20.100000000000001" hidden="1" customHeight="1" x14ac:dyDescent="0.25">
      <c r="A173" s="186"/>
      <c r="B173" s="186"/>
      <c r="C173" s="186"/>
      <c r="D173" s="186"/>
      <c r="E173" s="183"/>
      <c r="F173" s="41" t="s">
        <v>255</v>
      </c>
      <c r="G173" s="193" t="s">
        <v>471</v>
      </c>
      <c r="H173" s="41" t="s">
        <v>254</v>
      </c>
      <c r="I173" s="37"/>
      <c r="J173" s="309"/>
      <c r="K173" s="309"/>
      <c r="L173" s="33"/>
      <c r="M173" s="207"/>
      <c r="N173" s="292"/>
      <c r="O173" s="25"/>
      <c r="P173" s="25"/>
    </row>
    <row r="174" spans="1:16" ht="20.100000000000001" hidden="1" customHeight="1" x14ac:dyDescent="0.25">
      <c r="A174" s="186"/>
      <c r="B174" s="186"/>
      <c r="C174" s="186"/>
      <c r="D174" s="186">
        <v>3293</v>
      </c>
      <c r="E174" s="186"/>
      <c r="F174" s="45"/>
      <c r="G174" s="193" t="s">
        <v>471</v>
      </c>
      <c r="H174" s="41" t="s">
        <v>47</v>
      </c>
      <c r="I174" s="37"/>
      <c r="J174" s="309"/>
      <c r="K174" s="309"/>
      <c r="L174" s="33"/>
      <c r="M174" s="207"/>
      <c r="N174" s="292"/>
      <c r="O174" s="25"/>
      <c r="P174" s="25"/>
    </row>
    <row r="175" spans="1:16" ht="20.100000000000001" hidden="1" customHeight="1" x14ac:dyDescent="0.25">
      <c r="A175" s="186"/>
      <c r="B175" s="186"/>
      <c r="C175" s="186"/>
      <c r="D175" s="186"/>
      <c r="E175" s="183" t="s">
        <v>256</v>
      </c>
      <c r="F175" s="41"/>
      <c r="G175" s="193" t="s">
        <v>471</v>
      </c>
      <c r="H175" s="41" t="s">
        <v>47</v>
      </c>
      <c r="I175" s="37"/>
      <c r="J175" s="309"/>
      <c r="K175" s="309"/>
      <c r="L175" s="33"/>
      <c r="M175" s="207"/>
      <c r="N175" s="292"/>
      <c r="O175" s="25"/>
      <c r="P175" s="25"/>
    </row>
    <row r="176" spans="1:16" ht="20.100000000000001" hidden="1" customHeight="1" x14ac:dyDescent="0.25">
      <c r="A176" s="186"/>
      <c r="B176" s="186"/>
      <c r="C176" s="186"/>
      <c r="D176" s="186"/>
      <c r="E176" s="183"/>
      <c r="F176" s="41" t="s">
        <v>257</v>
      </c>
      <c r="G176" s="193" t="s">
        <v>471</v>
      </c>
      <c r="H176" s="41" t="s">
        <v>47</v>
      </c>
      <c r="I176" s="37"/>
      <c r="J176" s="309"/>
      <c r="K176" s="309"/>
      <c r="L176" s="33"/>
      <c r="M176" s="207"/>
      <c r="N176" s="292"/>
      <c r="O176" s="25"/>
      <c r="P176" s="25"/>
    </row>
    <row r="177" spans="1:16" ht="20.100000000000001" hidden="1" customHeight="1" x14ac:dyDescent="0.25">
      <c r="A177" s="186"/>
      <c r="B177" s="186"/>
      <c r="C177" s="186"/>
      <c r="D177" s="186">
        <v>3294</v>
      </c>
      <c r="E177" s="186"/>
      <c r="F177" s="45"/>
      <c r="G177" s="193" t="s">
        <v>471</v>
      </c>
      <c r="H177" s="41" t="s">
        <v>48</v>
      </c>
      <c r="I177" s="37"/>
      <c r="J177" s="309"/>
      <c r="K177" s="309"/>
      <c r="L177" s="33"/>
      <c r="M177" s="207"/>
      <c r="N177" s="292"/>
      <c r="O177" s="25"/>
      <c r="P177" s="25"/>
    </row>
    <row r="178" spans="1:16" ht="20.100000000000001" hidden="1" customHeight="1" x14ac:dyDescent="0.25">
      <c r="A178" s="186"/>
      <c r="B178" s="186"/>
      <c r="C178" s="186"/>
      <c r="D178" s="186"/>
      <c r="E178" s="183" t="s">
        <v>258</v>
      </c>
      <c r="F178" s="41"/>
      <c r="G178" s="193" t="s">
        <v>471</v>
      </c>
      <c r="H178" s="41" t="s">
        <v>259</v>
      </c>
      <c r="I178" s="37"/>
      <c r="J178" s="309"/>
      <c r="K178" s="309"/>
      <c r="L178" s="33"/>
      <c r="M178" s="207"/>
      <c r="N178" s="292"/>
      <c r="O178" s="25"/>
      <c r="P178" s="25"/>
    </row>
    <row r="179" spans="1:16" ht="20.100000000000001" hidden="1" customHeight="1" x14ac:dyDescent="0.25">
      <c r="A179" s="186"/>
      <c r="B179" s="186"/>
      <c r="C179" s="186"/>
      <c r="D179" s="186"/>
      <c r="E179" s="183"/>
      <c r="F179" s="41" t="s">
        <v>260</v>
      </c>
      <c r="G179" s="193" t="s">
        <v>471</v>
      </c>
      <c r="H179" s="41" t="s">
        <v>259</v>
      </c>
      <c r="I179" s="37"/>
      <c r="J179" s="309"/>
      <c r="K179" s="309"/>
      <c r="L179" s="33"/>
      <c r="M179" s="207"/>
      <c r="N179" s="292"/>
      <c r="O179" s="25"/>
      <c r="P179" s="25"/>
    </row>
    <row r="180" spans="1:16" ht="20.100000000000001" hidden="1" customHeight="1" x14ac:dyDescent="0.25">
      <c r="A180" s="186"/>
      <c r="B180" s="186"/>
      <c r="C180" s="186"/>
      <c r="D180" s="186">
        <v>3295</v>
      </c>
      <c r="E180" s="186"/>
      <c r="F180" s="45"/>
      <c r="G180" s="193" t="s">
        <v>471</v>
      </c>
      <c r="H180" s="41" t="s">
        <v>49</v>
      </c>
      <c r="I180" s="37"/>
      <c r="J180" s="309"/>
      <c r="K180" s="309"/>
      <c r="L180" s="33"/>
      <c r="M180" s="207"/>
      <c r="N180" s="292"/>
      <c r="O180" s="25"/>
      <c r="P180" s="25"/>
    </row>
    <row r="181" spans="1:16" ht="20.100000000000001" hidden="1" customHeight="1" x14ac:dyDescent="0.25">
      <c r="A181" s="186"/>
      <c r="B181" s="186"/>
      <c r="C181" s="186"/>
      <c r="D181" s="186"/>
      <c r="E181" s="183" t="s">
        <v>261</v>
      </c>
      <c r="F181" s="41"/>
      <c r="G181" s="193" t="s">
        <v>471</v>
      </c>
      <c r="H181" s="41" t="s">
        <v>262</v>
      </c>
      <c r="I181" s="37"/>
      <c r="J181" s="309"/>
      <c r="K181" s="309"/>
      <c r="L181" s="33"/>
      <c r="M181" s="207"/>
      <c r="N181" s="292"/>
      <c r="O181" s="25"/>
      <c r="P181" s="25"/>
    </row>
    <row r="182" spans="1:16" ht="20.100000000000001" hidden="1" customHeight="1" x14ac:dyDescent="0.25">
      <c r="A182" s="186"/>
      <c r="B182" s="186"/>
      <c r="C182" s="186"/>
      <c r="D182" s="186"/>
      <c r="E182" s="183"/>
      <c r="F182" s="41" t="s">
        <v>263</v>
      </c>
      <c r="G182" s="193" t="s">
        <v>471</v>
      </c>
      <c r="H182" s="41" t="s">
        <v>262</v>
      </c>
      <c r="I182" s="37"/>
      <c r="J182" s="309"/>
      <c r="K182" s="309"/>
      <c r="L182" s="33"/>
      <c r="M182" s="207"/>
      <c r="N182" s="292"/>
      <c r="O182" s="25"/>
      <c r="P182" s="25"/>
    </row>
    <row r="183" spans="1:16" ht="20.100000000000001" hidden="1" customHeight="1" x14ac:dyDescent="0.25">
      <c r="A183" s="186"/>
      <c r="B183" s="186"/>
      <c r="C183" s="186"/>
      <c r="D183" s="186"/>
      <c r="E183" s="183" t="s">
        <v>264</v>
      </c>
      <c r="F183" s="41"/>
      <c r="G183" s="193" t="s">
        <v>471</v>
      </c>
      <c r="H183" s="41" t="s">
        <v>265</v>
      </c>
      <c r="I183" s="37"/>
      <c r="J183" s="309"/>
      <c r="K183" s="309"/>
      <c r="L183" s="33"/>
      <c r="M183" s="207"/>
      <c r="N183" s="292"/>
      <c r="O183" s="25"/>
      <c r="P183" s="25"/>
    </row>
    <row r="184" spans="1:16" ht="20.100000000000001" hidden="1" customHeight="1" x14ac:dyDescent="0.25">
      <c r="A184" s="186"/>
      <c r="B184" s="186"/>
      <c r="C184" s="186"/>
      <c r="D184" s="186"/>
      <c r="E184" s="183"/>
      <c r="F184" s="41" t="s">
        <v>266</v>
      </c>
      <c r="G184" s="193" t="s">
        <v>471</v>
      </c>
      <c r="H184" s="41" t="s">
        <v>267</v>
      </c>
      <c r="I184" s="37"/>
      <c r="J184" s="309"/>
      <c r="K184" s="309"/>
      <c r="L184" s="33"/>
      <c r="M184" s="207"/>
      <c r="N184" s="292"/>
      <c r="O184" s="25"/>
      <c r="P184" s="25"/>
    </row>
    <row r="185" spans="1:16" ht="20.100000000000001" hidden="1" customHeight="1" x14ac:dyDescent="0.25">
      <c r="A185" s="186"/>
      <c r="B185" s="186"/>
      <c r="C185" s="186"/>
      <c r="D185" s="186"/>
      <c r="E185" s="183"/>
      <c r="F185" s="41" t="s">
        <v>268</v>
      </c>
      <c r="G185" s="193" t="s">
        <v>471</v>
      </c>
      <c r="H185" s="41" t="s">
        <v>269</v>
      </c>
      <c r="I185" s="37"/>
      <c r="J185" s="309"/>
      <c r="K185" s="309"/>
      <c r="L185" s="33"/>
      <c r="M185" s="207"/>
      <c r="N185" s="292"/>
      <c r="O185" s="25"/>
      <c r="P185" s="25"/>
    </row>
    <row r="186" spans="1:16" ht="20.100000000000001" hidden="1" customHeight="1" x14ac:dyDescent="0.25">
      <c r="A186" s="186"/>
      <c r="B186" s="186"/>
      <c r="C186" s="186"/>
      <c r="D186" s="186">
        <v>3296</v>
      </c>
      <c r="E186" s="186"/>
      <c r="F186" s="45"/>
      <c r="G186" s="193" t="s">
        <v>471</v>
      </c>
      <c r="H186" s="41" t="s">
        <v>270</v>
      </c>
      <c r="I186" s="37"/>
      <c r="J186" s="309"/>
      <c r="K186" s="309"/>
      <c r="L186" s="33"/>
      <c r="M186" s="207"/>
    </row>
    <row r="187" spans="1:16" ht="20.100000000000001" hidden="1" customHeight="1" x14ac:dyDescent="0.25">
      <c r="A187" s="186"/>
      <c r="B187" s="186"/>
      <c r="C187" s="186"/>
      <c r="D187" s="186">
        <v>3299</v>
      </c>
      <c r="E187" s="186"/>
      <c r="F187" s="45"/>
      <c r="G187" s="193" t="s">
        <v>471</v>
      </c>
      <c r="H187" s="41" t="s">
        <v>44</v>
      </c>
      <c r="I187" s="37"/>
      <c r="J187" s="309"/>
      <c r="K187" s="309"/>
      <c r="L187" s="33"/>
      <c r="M187" s="207"/>
    </row>
    <row r="188" spans="1:16" ht="20.100000000000001" hidden="1" customHeight="1" x14ac:dyDescent="0.25">
      <c r="A188" s="186"/>
      <c r="B188" s="186"/>
      <c r="C188" s="186"/>
      <c r="D188" s="186"/>
      <c r="E188" s="183" t="s">
        <v>271</v>
      </c>
      <c r="F188" s="41"/>
      <c r="G188" s="193" t="s">
        <v>471</v>
      </c>
      <c r="H188" s="41" t="s">
        <v>272</v>
      </c>
      <c r="I188" s="37"/>
      <c r="J188" s="309"/>
      <c r="K188" s="309"/>
      <c r="L188" s="33"/>
      <c r="M188" s="207"/>
    </row>
    <row r="189" spans="1:16" ht="20.100000000000001" hidden="1" customHeight="1" x14ac:dyDescent="0.25">
      <c r="A189" s="186"/>
      <c r="B189" s="186"/>
      <c r="C189" s="186"/>
      <c r="D189" s="186"/>
      <c r="E189" s="183" t="s">
        <v>273</v>
      </c>
      <c r="F189" s="41"/>
      <c r="G189" s="193" t="s">
        <v>471</v>
      </c>
      <c r="H189" s="41" t="s">
        <v>44</v>
      </c>
      <c r="I189" s="37"/>
      <c r="J189" s="309"/>
      <c r="K189" s="309"/>
      <c r="L189" s="33"/>
      <c r="M189" s="207"/>
    </row>
    <row r="190" spans="1:16" ht="20.100000000000001" hidden="1" customHeight="1" x14ac:dyDescent="0.25">
      <c r="A190" s="186"/>
      <c r="B190" s="186"/>
      <c r="C190" s="186"/>
      <c r="D190" s="186"/>
      <c r="E190" s="183"/>
      <c r="F190" s="41" t="s">
        <v>274</v>
      </c>
      <c r="G190" s="193" t="s">
        <v>471</v>
      </c>
      <c r="H190" s="41" t="s">
        <v>44</v>
      </c>
      <c r="I190" s="37"/>
      <c r="J190" s="309"/>
      <c r="K190" s="309"/>
      <c r="L190" s="33"/>
      <c r="M190" s="207"/>
    </row>
    <row r="191" spans="1:16" s="29" customFormat="1" ht="20.100000000000001" hidden="1" customHeight="1" x14ac:dyDescent="0.25">
      <c r="A191" s="184"/>
      <c r="B191" s="184">
        <v>34</v>
      </c>
      <c r="C191" s="184"/>
      <c r="D191" s="184"/>
      <c r="E191" s="184"/>
      <c r="F191" s="43"/>
      <c r="G191" s="193" t="s">
        <v>471</v>
      </c>
      <c r="H191" s="44" t="s">
        <v>50</v>
      </c>
      <c r="I191" s="37"/>
      <c r="J191" s="309"/>
      <c r="K191" s="309"/>
      <c r="L191" s="33"/>
      <c r="M191" s="207"/>
      <c r="N191" s="296"/>
      <c r="O191" s="28"/>
      <c r="P191" s="28"/>
    </row>
    <row r="192" spans="1:16" s="29" customFormat="1" ht="20.100000000000001" hidden="1" customHeight="1" x14ac:dyDescent="0.25">
      <c r="A192" s="184"/>
      <c r="B192" s="184"/>
      <c r="C192" s="184">
        <v>343</v>
      </c>
      <c r="D192" s="184"/>
      <c r="E192" s="184"/>
      <c r="F192" s="43"/>
      <c r="G192" s="193" t="s">
        <v>471</v>
      </c>
      <c r="H192" s="44" t="s">
        <v>51</v>
      </c>
      <c r="I192" s="32"/>
      <c r="J192" s="308"/>
      <c r="K192" s="308"/>
      <c r="L192" s="33"/>
      <c r="M192" s="207"/>
      <c r="N192" s="296"/>
      <c r="O192" s="28"/>
      <c r="P192" s="28"/>
    </row>
    <row r="193" spans="1:16" ht="20.100000000000001" hidden="1" customHeight="1" x14ac:dyDescent="0.25">
      <c r="A193" s="186"/>
      <c r="B193" s="186"/>
      <c r="C193" s="186"/>
      <c r="D193" s="186">
        <v>3431</v>
      </c>
      <c r="E193" s="186"/>
      <c r="F193" s="45"/>
      <c r="G193" s="193" t="s">
        <v>471</v>
      </c>
      <c r="H193" s="41" t="s">
        <v>52</v>
      </c>
      <c r="I193" s="37"/>
      <c r="J193" s="309"/>
      <c r="K193" s="309"/>
      <c r="L193" s="33"/>
      <c r="M193" s="207"/>
    </row>
    <row r="194" spans="1:16" ht="20.100000000000001" hidden="1" customHeight="1" x14ac:dyDescent="0.25">
      <c r="A194" s="186"/>
      <c r="B194" s="186"/>
      <c r="C194" s="186"/>
      <c r="D194" s="186"/>
      <c r="E194" s="183" t="s">
        <v>275</v>
      </c>
      <c r="F194" s="41"/>
      <c r="G194" s="193" t="s">
        <v>471</v>
      </c>
      <c r="H194" s="41" t="s">
        <v>276</v>
      </c>
      <c r="I194" s="37"/>
      <c r="J194" s="309"/>
      <c r="K194" s="309"/>
      <c r="L194" s="33"/>
      <c r="M194" s="207"/>
    </row>
    <row r="195" spans="1:16" ht="20.100000000000001" hidden="1" customHeight="1" x14ac:dyDescent="0.25">
      <c r="A195" s="186"/>
      <c r="B195" s="186"/>
      <c r="C195" s="186"/>
      <c r="D195" s="186"/>
      <c r="E195" s="183"/>
      <c r="F195" s="41" t="s">
        <v>277</v>
      </c>
      <c r="G195" s="193" t="s">
        <v>471</v>
      </c>
      <c r="H195" s="41" t="s">
        <v>276</v>
      </c>
      <c r="I195" s="37"/>
      <c r="J195" s="309"/>
      <c r="K195" s="309"/>
      <c r="L195" s="33"/>
      <c r="M195" s="207"/>
    </row>
    <row r="196" spans="1:16" ht="20.100000000000001" hidden="1" customHeight="1" x14ac:dyDescent="0.25">
      <c r="A196" s="186"/>
      <c r="B196" s="186"/>
      <c r="C196" s="186"/>
      <c r="D196" s="186"/>
      <c r="E196" s="183" t="s">
        <v>278</v>
      </c>
      <c r="F196" s="41"/>
      <c r="G196" s="193" t="s">
        <v>471</v>
      </c>
      <c r="H196" s="41" t="s">
        <v>279</v>
      </c>
      <c r="I196" s="37"/>
      <c r="J196" s="309"/>
      <c r="K196" s="309"/>
      <c r="L196" s="33"/>
      <c r="M196" s="207"/>
    </row>
    <row r="197" spans="1:16" ht="20.100000000000001" hidden="1" customHeight="1" x14ac:dyDescent="0.25">
      <c r="A197" s="186"/>
      <c r="B197" s="186"/>
      <c r="C197" s="186"/>
      <c r="D197" s="186"/>
      <c r="E197" s="183"/>
      <c r="F197" s="41" t="s">
        <v>280</v>
      </c>
      <c r="G197" s="193" t="s">
        <v>471</v>
      </c>
      <c r="H197" s="41" t="s">
        <v>279</v>
      </c>
      <c r="I197" s="37"/>
      <c r="J197" s="309"/>
      <c r="K197" s="309"/>
      <c r="L197" s="33"/>
      <c r="M197" s="207"/>
    </row>
    <row r="198" spans="1:16" ht="20.100000000000001" hidden="1" customHeight="1" x14ac:dyDescent="0.25">
      <c r="A198" s="186"/>
      <c r="B198" s="186"/>
      <c r="C198" s="186"/>
      <c r="D198" s="186">
        <v>3433</v>
      </c>
      <c r="E198" s="183"/>
      <c r="F198" s="41"/>
      <c r="G198" s="193" t="s">
        <v>471</v>
      </c>
      <c r="H198" s="41" t="s">
        <v>53</v>
      </c>
      <c r="I198" s="37"/>
      <c r="J198" s="309"/>
      <c r="K198" s="309"/>
      <c r="L198" s="33"/>
      <c r="M198" s="207"/>
    </row>
    <row r="199" spans="1:16" ht="20.100000000000001" hidden="1" customHeight="1" x14ac:dyDescent="0.25">
      <c r="A199" s="186"/>
      <c r="B199" s="186"/>
      <c r="C199" s="186"/>
      <c r="D199" s="186"/>
      <c r="E199" s="183" t="s">
        <v>281</v>
      </c>
      <c r="F199" s="41"/>
      <c r="G199" s="193" t="s">
        <v>471</v>
      </c>
      <c r="H199" s="41" t="s">
        <v>53</v>
      </c>
      <c r="I199" s="37"/>
      <c r="J199" s="309"/>
      <c r="K199" s="309"/>
      <c r="L199" s="33"/>
      <c r="M199" s="207"/>
    </row>
    <row r="200" spans="1:16" ht="20.100000000000001" hidden="1" customHeight="1" x14ac:dyDescent="0.25">
      <c r="A200" s="186"/>
      <c r="B200" s="186"/>
      <c r="C200" s="186"/>
      <c r="D200" s="186"/>
      <c r="E200" s="183"/>
      <c r="F200" s="41" t="s">
        <v>282</v>
      </c>
      <c r="G200" s="193" t="s">
        <v>471</v>
      </c>
      <c r="H200" s="41" t="s">
        <v>53</v>
      </c>
      <c r="I200" s="37"/>
      <c r="J200" s="309"/>
      <c r="K200" s="309"/>
      <c r="L200" s="33"/>
      <c r="M200" s="207"/>
    </row>
    <row r="201" spans="1:16" s="205" customFormat="1" ht="30" customHeight="1" x14ac:dyDescent="0.25">
      <c r="A201" s="186"/>
      <c r="B201" s="184">
        <v>36</v>
      </c>
      <c r="C201" s="184"/>
      <c r="D201" s="241"/>
      <c r="E201" s="282"/>
      <c r="F201" s="282"/>
      <c r="G201" s="193" t="s">
        <v>471</v>
      </c>
      <c r="H201" s="44" t="s">
        <v>481</v>
      </c>
      <c r="I201" s="37">
        <f>I202</f>
        <v>175000</v>
      </c>
      <c r="J201" s="309">
        <f t="shared" ref="J201:K201" si="30">J202</f>
        <v>0</v>
      </c>
      <c r="K201" s="309">
        <f t="shared" si="30"/>
        <v>175000</v>
      </c>
      <c r="L201" s="33"/>
      <c r="M201" s="207"/>
      <c r="N201" s="293"/>
      <c r="O201" s="268"/>
      <c r="P201" s="268"/>
    </row>
    <row r="202" spans="1:16" s="205" customFormat="1" ht="30" customHeight="1" x14ac:dyDescent="0.25">
      <c r="A202" s="186"/>
      <c r="B202" s="184"/>
      <c r="C202" s="184">
        <v>369</v>
      </c>
      <c r="D202" s="241"/>
      <c r="E202" s="282"/>
      <c r="F202" s="282"/>
      <c r="G202" s="193" t="s">
        <v>471</v>
      </c>
      <c r="H202" s="44" t="s">
        <v>482</v>
      </c>
      <c r="I202" s="37">
        <f>I203</f>
        <v>175000</v>
      </c>
      <c r="J202" s="309">
        <f t="shared" ref="J202:K202" si="31">J203</f>
        <v>0</v>
      </c>
      <c r="K202" s="309">
        <f t="shared" si="31"/>
        <v>175000</v>
      </c>
      <c r="L202" s="33"/>
      <c r="M202" s="207"/>
      <c r="N202" s="293"/>
      <c r="O202" s="268"/>
      <c r="P202" s="268"/>
    </row>
    <row r="203" spans="1:16" s="205" customFormat="1" ht="25.5" x14ac:dyDescent="0.25">
      <c r="A203" s="186"/>
      <c r="B203" s="270"/>
      <c r="C203" s="391"/>
      <c r="D203" s="186">
        <v>3691</v>
      </c>
      <c r="E203" s="186"/>
      <c r="F203" s="186"/>
      <c r="G203" s="193" t="s">
        <v>471</v>
      </c>
      <c r="H203" s="41" t="s">
        <v>483</v>
      </c>
      <c r="I203" s="37">
        <f>I204</f>
        <v>175000</v>
      </c>
      <c r="J203" s="309">
        <f t="shared" ref="J203:K203" si="32">J204</f>
        <v>0</v>
      </c>
      <c r="K203" s="309">
        <f t="shared" si="32"/>
        <v>175000</v>
      </c>
      <c r="L203" s="33"/>
      <c r="M203" s="207"/>
      <c r="N203" s="293"/>
      <c r="O203" s="268"/>
      <c r="P203" s="268"/>
    </row>
    <row r="204" spans="1:16" s="205" customFormat="1" ht="25.5" hidden="1" x14ac:dyDescent="0.25">
      <c r="A204" s="186"/>
      <c r="B204" s="270"/>
      <c r="C204" s="391"/>
      <c r="D204" s="186"/>
      <c r="E204" s="186" t="s">
        <v>484</v>
      </c>
      <c r="F204" s="186"/>
      <c r="G204" s="193" t="s">
        <v>471</v>
      </c>
      <c r="H204" s="41" t="s">
        <v>483</v>
      </c>
      <c r="I204" s="37">
        <f>I205+I206</f>
        <v>175000</v>
      </c>
      <c r="J204" s="309">
        <f t="shared" ref="J204:K204" si="33">J205+J206</f>
        <v>0</v>
      </c>
      <c r="K204" s="309">
        <f t="shared" si="33"/>
        <v>175000</v>
      </c>
      <c r="L204" s="33"/>
      <c r="M204" s="207"/>
      <c r="N204" s="293"/>
      <c r="O204" s="268"/>
      <c r="P204" s="268"/>
    </row>
    <row r="205" spans="1:16" s="205" customFormat="1" ht="25.5" hidden="1" x14ac:dyDescent="0.25">
      <c r="A205" s="186"/>
      <c r="B205" s="270"/>
      <c r="C205" s="391"/>
      <c r="D205" s="186"/>
      <c r="E205" s="186"/>
      <c r="F205" s="186" t="s">
        <v>485</v>
      </c>
      <c r="G205" s="193" t="s">
        <v>471</v>
      </c>
      <c r="H205" s="41" t="s">
        <v>486</v>
      </c>
      <c r="I205" s="37">
        <v>94000</v>
      </c>
      <c r="J205" s="309">
        <f>K205-I205</f>
        <v>0</v>
      </c>
      <c r="K205" s="309">
        <v>94000</v>
      </c>
      <c r="L205" s="33"/>
      <c r="M205" s="207"/>
      <c r="N205" s="293"/>
      <c r="O205" s="268"/>
      <c r="P205" s="268"/>
    </row>
    <row r="206" spans="1:16" s="205" customFormat="1" ht="25.5" hidden="1" x14ac:dyDescent="0.25">
      <c r="A206" s="186"/>
      <c r="B206" s="186"/>
      <c r="C206" s="186"/>
      <c r="D206" s="186"/>
      <c r="E206" s="183"/>
      <c r="F206" s="186" t="s">
        <v>488</v>
      </c>
      <c r="G206" s="193" t="s">
        <v>471</v>
      </c>
      <c r="H206" s="41" t="s">
        <v>501</v>
      </c>
      <c r="I206" s="37">
        <v>81000</v>
      </c>
      <c r="J206" s="309">
        <f>K206-I206</f>
        <v>0</v>
      </c>
      <c r="K206" s="309">
        <v>81000</v>
      </c>
      <c r="L206" s="33"/>
      <c r="M206" s="207"/>
      <c r="N206" s="293"/>
      <c r="O206" s="268"/>
      <c r="P206" s="268"/>
    </row>
    <row r="207" spans="1:16" s="29" customFormat="1" ht="28.5" hidden="1" customHeight="1" x14ac:dyDescent="0.25">
      <c r="A207" s="184"/>
      <c r="B207" s="184">
        <v>37</v>
      </c>
      <c r="C207" s="184"/>
      <c r="D207" s="184"/>
      <c r="E207" s="184"/>
      <c r="F207" s="43"/>
      <c r="G207" s="193" t="s">
        <v>471</v>
      </c>
      <c r="H207" s="44" t="s">
        <v>54</v>
      </c>
      <c r="I207" s="32"/>
      <c r="J207" s="308"/>
      <c r="K207" s="308"/>
      <c r="L207" s="33"/>
      <c r="M207" s="207"/>
      <c r="N207" s="296"/>
      <c r="O207" s="28"/>
      <c r="P207" s="28"/>
    </row>
    <row r="208" spans="1:16" s="29" customFormat="1" ht="28.5" hidden="1" customHeight="1" x14ac:dyDescent="0.25">
      <c r="A208" s="184"/>
      <c r="B208" s="184"/>
      <c r="C208" s="184">
        <v>372</v>
      </c>
      <c r="D208" s="184"/>
      <c r="E208" s="184"/>
      <c r="F208" s="43"/>
      <c r="G208" s="193" t="s">
        <v>471</v>
      </c>
      <c r="H208" s="44" t="s">
        <v>55</v>
      </c>
      <c r="I208" s="32"/>
      <c r="J208" s="308"/>
      <c r="K208" s="308"/>
      <c r="L208" s="33"/>
      <c r="M208" s="207"/>
      <c r="N208" s="296"/>
      <c r="O208" s="28"/>
      <c r="P208" s="28"/>
    </row>
    <row r="209" spans="1:16" ht="20.100000000000001" hidden="1" customHeight="1" x14ac:dyDescent="0.25">
      <c r="A209" s="186"/>
      <c r="B209" s="186"/>
      <c r="C209" s="186"/>
      <c r="D209" s="186">
        <v>3721</v>
      </c>
      <c r="E209" s="186"/>
      <c r="F209" s="45"/>
      <c r="G209" s="193" t="s">
        <v>471</v>
      </c>
      <c r="H209" s="41" t="s">
        <v>283</v>
      </c>
      <c r="I209" s="37"/>
      <c r="J209" s="309"/>
      <c r="K209" s="309"/>
      <c r="L209" s="33"/>
      <c r="M209" s="207"/>
    </row>
    <row r="210" spans="1:16" ht="20.100000000000001" hidden="1" customHeight="1" x14ac:dyDescent="0.25">
      <c r="A210" s="186"/>
      <c r="B210" s="186"/>
      <c r="C210" s="186"/>
      <c r="D210" s="186"/>
      <c r="E210" s="183" t="s">
        <v>284</v>
      </c>
      <c r="F210" s="41"/>
      <c r="G210" s="193" t="s">
        <v>471</v>
      </c>
      <c r="H210" s="41" t="s">
        <v>285</v>
      </c>
      <c r="I210" s="37"/>
      <c r="J210" s="309"/>
      <c r="K210" s="309"/>
      <c r="L210" s="33"/>
      <c r="M210" s="207"/>
    </row>
    <row r="211" spans="1:16" ht="20.100000000000001" hidden="1" customHeight="1" x14ac:dyDescent="0.25">
      <c r="A211" s="186"/>
      <c r="B211" s="186"/>
      <c r="C211" s="186"/>
      <c r="D211" s="186"/>
      <c r="E211" s="183"/>
      <c r="F211" s="41" t="s">
        <v>286</v>
      </c>
      <c r="G211" s="193" t="s">
        <v>471</v>
      </c>
      <c r="H211" s="41" t="s">
        <v>285</v>
      </c>
      <c r="I211" s="37"/>
      <c r="J211" s="309"/>
      <c r="K211" s="309"/>
      <c r="L211" s="33"/>
      <c r="M211" s="207"/>
    </row>
    <row r="212" spans="1:16" ht="20.100000000000001" hidden="1" customHeight="1" x14ac:dyDescent="0.25">
      <c r="A212" s="186"/>
      <c r="B212" s="184">
        <v>38</v>
      </c>
      <c r="C212" s="186"/>
      <c r="D212" s="186"/>
      <c r="E212" s="183"/>
      <c r="F212" s="41"/>
      <c r="G212" s="193" t="s">
        <v>471</v>
      </c>
      <c r="H212" s="44" t="s">
        <v>56</v>
      </c>
      <c r="I212" s="32"/>
      <c r="J212" s="308"/>
      <c r="K212" s="308"/>
      <c r="L212" s="33"/>
      <c r="M212" s="207"/>
    </row>
    <row r="213" spans="1:16" s="29" customFormat="1" ht="20.100000000000001" hidden="1" customHeight="1" x14ac:dyDescent="0.25">
      <c r="A213" s="184"/>
      <c r="B213" s="184"/>
      <c r="C213" s="184">
        <v>381</v>
      </c>
      <c r="D213" s="184"/>
      <c r="E213" s="185"/>
      <c r="F213" s="44"/>
      <c r="G213" s="193" t="s">
        <v>471</v>
      </c>
      <c r="H213" s="44" t="s">
        <v>57</v>
      </c>
      <c r="I213" s="32"/>
      <c r="J213" s="308"/>
      <c r="K213" s="308"/>
      <c r="L213" s="33"/>
      <c r="M213" s="207"/>
      <c r="N213" s="296"/>
      <c r="O213" s="28"/>
      <c r="P213" s="28"/>
    </row>
    <row r="214" spans="1:16" ht="28.5" hidden="1" customHeight="1" x14ac:dyDescent="0.25">
      <c r="A214" s="186"/>
      <c r="B214" s="186"/>
      <c r="C214" s="186"/>
      <c r="D214" s="186">
        <v>3811</v>
      </c>
      <c r="E214" s="183"/>
      <c r="F214" s="41"/>
      <c r="G214" s="193" t="s">
        <v>471</v>
      </c>
      <c r="H214" s="41" t="s">
        <v>56</v>
      </c>
      <c r="I214" s="37"/>
      <c r="J214" s="309"/>
      <c r="K214" s="309"/>
      <c r="L214" s="33"/>
      <c r="M214" s="207"/>
    </row>
    <row r="215" spans="1:16" s="205" customFormat="1" ht="30.75" customHeight="1" x14ac:dyDescent="0.25">
      <c r="A215" s="254"/>
      <c r="B215" s="254"/>
      <c r="C215" s="254"/>
      <c r="D215" s="254"/>
      <c r="E215" s="254"/>
      <c r="F215" s="254"/>
      <c r="G215" s="254"/>
      <c r="H215" s="253" t="s">
        <v>326</v>
      </c>
      <c r="I215" s="254"/>
      <c r="J215" s="254"/>
      <c r="K215" s="393"/>
      <c r="L215" s="33"/>
      <c r="M215" s="207"/>
      <c r="N215" s="293"/>
      <c r="O215" s="274"/>
      <c r="P215" s="274"/>
    </row>
    <row r="216" spans="1:16" s="205" customFormat="1" ht="28.5" customHeight="1" x14ac:dyDescent="0.25">
      <c r="A216" s="186"/>
      <c r="B216" s="186"/>
      <c r="C216" s="186"/>
      <c r="D216" s="186"/>
      <c r="E216" s="183"/>
      <c r="F216" s="41"/>
      <c r="G216" s="193"/>
      <c r="H216" s="41" t="s">
        <v>472</v>
      </c>
      <c r="I216" s="37"/>
      <c r="J216" s="309"/>
      <c r="K216" s="309"/>
      <c r="L216" s="33"/>
      <c r="M216" s="207"/>
      <c r="N216" s="293"/>
      <c r="O216" s="274"/>
      <c r="P216" s="274"/>
    </row>
    <row r="217" spans="1:16" s="205" customFormat="1" ht="28.5" customHeight="1" x14ac:dyDescent="0.25">
      <c r="A217" s="184">
        <v>4</v>
      </c>
      <c r="B217" s="186"/>
      <c r="C217" s="186"/>
      <c r="D217" s="186"/>
      <c r="E217" s="183"/>
      <c r="F217" s="41"/>
      <c r="G217" s="193" t="s">
        <v>471</v>
      </c>
      <c r="H217" s="44" t="s">
        <v>327</v>
      </c>
      <c r="I217" s="37">
        <f>I223+I218</f>
        <v>154600</v>
      </c>
      <c r="J217" s="309">
        <f t="shared" ref="J217:K217" si="34">J223+J218</f>
        <v>0</v>
      </c>
      <c r="K217" s="309">
        <f t="shared" si="34"/>
        <v>154600</v>
      </c>
      <c r="L217" s="33"/>
      <c r="M217" s="207"/>
      <c r="N217" s="293"/>
      <c r="O217" s="274"/>
      <c r="P217" s="274"/>
    </row>
    <row r="218" spans="1:16" s="205" customFormat="1" ht="28.5" hidden="1" customHeight="1" x14ac:dyDescent="0.25">
      <c r="A218" s="184"/>
      <c r="B218" s="184">
        <v>41</v>
      </c>
      <c r="C218" s="186"/>
      <c r="D218" s="186"/>
      <c r="E218" s="183"/>
      <c r="F218" s="41"/>
      <c r="G218" s="193"/>
      <c r="H218" s="44" t="s">
        <v>59</v>
      </c>
      <c r="I218" s="37">
        <f>I219</f>
        <v>0</v>
      </c>
      <c r="J218" s="309">
        <f t="shared" ref="J218:K218" si="35">J219</f>
        <v>0</v>
      </c>
      <c r="K218" s="309">
        <f t="shared" si="35"/>
        <v>0</v>
      </c>
      <c r="L218" s="33"/>
      <c r="M218" s="207"/>
      <c r="N218" s="293"/>
      <c r="O218" s="275"/>
      <c r="P218" s="275"/>
    </row>
    <row r="219" spans="1:16" s="205" customFormat="1" ht="28.5" hidden="1" customHeight="1" x14ac:dyDescent="0.25">
      <c r="A219" s="184"/>
      <c r="B219" s="186"/>
      <c r="C219" s="184">
        <v>412</v>
      </c>
      <c r="D219" s="186"/>
      <c r="E219" s="183"/>
      <c r="F219" s="41"/>
      <c r="G219" s="193"/>
      <c r="H219" s="44" t="s">
        <v>328</v>
      </c>
      <c r="I219" s="37">
        <f>I220</f>
        <v>0</v>
      </c>
      <c r="J219" s="309">
        <f t="shared" ref="J219:K219" si="36">J220</f>
        <v>0</v>
      </c>
      <c r="K219" s="309">
        <f t="shared" si="36"/>
        <v>0</v>
      </c>
      <c r="L219" s="33"/>
      <c r="M219" s="207"/>
      <c r="N219" s="293"/>
      <c r="O219" s="275"/>
      <c r="P219" s="275"/>
    </row>
    <row r="220" spans="1:16" s="205" customFormat="1" ht="20.100000000000001" hidden="1" customHeight="1" x14ac:dyDescent="0.25">
      <c r="A220" s="184"/>
      <c r="B220" s="186"/>
      <c r="C220" s="186"/>
      <c r="D220" s="186">
        <v>4123</v>
      </c>
      <c r="E220" s="186"/>
      <c r="F220" s="186"/>
      <c r="G220" s="193" t="s">
        <v>471</v>
      </c>
      <c r="H220" s="41" t="s">
        <v>61</v>
      </c>
      <c r="I220" s="37">
        <f>I221</f>
        <v>0</v>
      </c>
      <c r="J220" s="309">
        <f t="shared" ref="J220:K220" si="37">J221</f>
        <v>0</v>
      </c>
      <c r="K220" s="309">
        <f t="shared" si="37"/>
        <v>0</v>
      </c>
      <c r="L220" s="33"/>
      <c r="M220" s="207"/>
      <c r="N220" s="293"/>
      <c r="O220" s="275"/>
      <c r="P220" s="275"/>
    </row>
    <row r="221" spans="1:16" s="205" customFormat="1" ht="20.100000000000001" hidden="1" customHeight="1" x14ac:dyDescent="0.25">
      <c r="A221" s="184"/>
      <c r="B221" s="186"/>
      <c r="C221" s="186"/>
      <c r="D221" s="186"/>
      <c r="E221" s="186" t="s">
        <v>329</v>
      </c>
      <c r="F221" s="186"/>
      <c r="G221" s="193" t="s">
        <v>471</v>
      </c>
      <c r="H221" s="41" t="s">
        <v>61</v>
      </c>
      <c r="I221" s="37">
        <f>I222</f>
        <v>0</v>
      </c>
      <c r="J221" s="309">
        <f t="shared" ref="J221:K221" si="38">J222</f>
        <v>0</v>
      </c>
      <c r="K221" s="309">
        <f t="shared" si="38"/>
        <v>0</v>
      </c>
      <c r="L221" s="33"/>
      <c r="M221" s="207"/>
      <c r="N221" s="293"/>
      <c r="O221" s="275"/>
      <c r="P221" s="275"/>
    </row>
    <row r="222" spans="1:16" s="205" customFormat="1" ht="20.100000000000001" hidden="1" customHeight="1" x14ac:dyDescent="0.25">
      <c r="A222" s="184"/>
      <c r="B222" s="186"/>
      <c r="C222" s="186"/>
      <c r="D222" s="186"/>
      <c r="E222" s="186"/>
      <c r="F222" s="186">
        <v>412310</v>
      </c>
      <c r="G222" s="193" t="s">
        <v>471</v>
      </c>
      <c r="H222" s="41" t="s">
        <v>61</v>
      </c>
      <c r="I222" s="37">
        <v>0</v>
      </c>
      <c r="J222" s="309">
        <f>K222-I222</f>
        <v>0</v>
      </c>
      <c r="K222" s="309">
        <v>0</v>
      </c>
      <c r="L222" s="33"/>
      <c r="M222" s="207"/>
      <c r="N222" s="293"/>
      <c r="O222" s="275"/>
      <c r="P222" s="275"/>
    </row>
    <row r="223" spans="1:16" s="205" customFormat="1" ht="28.5" customHeight="1" x14ac:dyDescent="0.25">
      <c r="A223" s="186"/>
      <c r="B223" s="184">
        <v>42</v>
      </c>
      <c r="C223" s="225"/>
      <c r="D223" s="225"/>
      <c r="E223" s="225"/>
      <c r="F223" s="226"/>
      <c r="G223" s="193" t="s">
        <v>471</v>
      </c>
      <c r="H223" s="44" t="s">
        <v>62</v>
      </c>
      <c r="I223" s="37">
        <f>I224+I233</f>
        <v>154600</v>
      </c>
      <c r="J223" s="309">
        <f>J224+J233</f>
        <v>0</v>
      </c>
      <c r="K223" s="309">
        <f>K224+K233</f>
        <v>154600</v>
      </c>
      <c r="L223" s="33"/>
      <c r="M223" s="207"/>
      <c r="N223" s="293"/>
      <c r="O223" s="274"/>
      <c r="P223" s="274"/>
    </row>
    <row r="224" spans="1:16" s="205" customFormat="1" ht="21.95" customHeight="1" x14ac:dyDescent="0.25">
      <c r="A224" s="186"/>
      <c r="B224" s="188"/>
      <c r="C224" s="184">
        <v>422</v>
      </c>
      <c r="D224" s="184"/>
      <c r="E224" s="184"/>
      <c r="F224" s="43"/>
      <c r="G224" s="193" t="s">
        <v>471</v>
      </c>
      <c r="H224" s="44" t="s">
        <v>63</v>
      </c>
      <c r="I224" s="37">
        <f>I225+I228</f>
        <v>104600</v>
      </c>
      <c r="J224" s="309">
        <f>J225+J228</f>
        <v>0</v>
      </c>
      <c r="K224" s="309">
        <f>K225+K228</f>
        <v>104600</v>
      </c>
      <c r="L224" s="33"/>
      <c r="M224" s="207"/>
      <c r="N224" s="293"/>
      <c r="O224" s="274"/>
      <c r="P224" s="274"/>
    </row>
    <row r="225" spans="1:16" s="205" customFormat="1" ht="20.100000000000001" customHeight="1" x14ac:dyDescent="0.25">
      <c r="A225" s="186"/>
      <c r="B225" s="186"/>
      <c r="C225" s="186"/>
      <c r="D225" s="186">
        <v>4221</v>
      </c>
      <c r="E225" s="186"/>
      <c r="F225" s="45"/>
      <c r="G225" s="193" t="s">
        <v>471</v>
      </c>
      <c r="H225" s="41" t="s">
        <v>64</v>
      </c>
      <c r="I225" s="37">
        <f>I226</f>
        <v>4600</v>
      </c>
      <c r="J225" s="309">
        <f t="shared" ref="J225:K225" si="39">J226</f>
        <v>0</v>
      </c>
      <c r="K225" s="309">
        <f t="shared" si="39"/>
        <v>4600</v>
      </c>
      <c r="L225" s="33"/>
      <c r="M225" s="207"/>
      <c r="N225" s="293"/>
      <c r="O225" s="274"/>
      <c r="P225" s="274"/>
    </row>
    <row r="226" spans="1:16" s="205" customFormat="1" ht="20.100000000000001" hidden="1" customHeight="1" x14ac:dyDescent="0.25">
      <c r="A226" s="186"/>
      <c r="B226" s="186"/>
      <c r="C226" s="186"/>
      <c r="D226" s="186"/>
      <c r="E226" s="183" t="s">
        <v>331</v>
      </c>
      <c r="F226" s="41"/>
      <c r="G226" s="193" t="s">
        <v>471</v>
      </c>
      <c r="H226" s="41" t="s">
        <v>332</v>
      </c>
      <c r="I226" s="37">
        <f>I227</f>
        <v>4600</v>
      </c>
      <c r="J226" s="309">
        <f>J227</f>
        <v>0</v>
      </c>
      <c r="K226" s="309">
        <f>K227</f>
        <v>4600</v>
      </c>
      <c r="L226" s="33"/>
      <c r="M226" s="207"/>
      <c r="N226" s="293"/>
      <c r="O226" s="274"/>
      <c r="P226" s="274"/>
    </row>
    <row r="227" spans="1:16" s="205" customFormat="1" ht="20.100000000000001" hidden="1" customHeight="1" x14ac:dyDescent="0.25">
      <c r="A227" s="186"/>
      <c r="B227" s="186"/>
      <c r="C227" s="186"/>
      <c r="D227" s="186"/>
      <c r="E227" s="183"/>
      <c r="F227" s="386" t="s">
        <v>333</v>
      </c>
      <c r="G227" s="321" t="s">
        <v>471</v>
      </c>
      <c r="H227" s="386" t="s">
        <v>332</v>
      </c>
      <c r="I227" s="37">
        <v>4600</v>
      </c>
      <c r="J227" s="309">
        <f>K227-I227</f>
        <v>0</v>
      </c>
      <c r="K227" s="309">
        <v>4600</v>
      </c>
      <c r="L227" s="33"/>
      <c r="M227" s="207"/>
      <c r="N227" s="293"/>
      <c r="O227" s="274"/>
      <c r="P227" s="274"/>
    </row>
    <row r="228" spans="1:16" s="205" customFormat="1" ht="20.100000000000001" customHeight="1" x14ac:dyDescent="0.25">
      <c r="A228" s="186"/>
      <c r="B228" s="186"/>
      <c r="C228" s="186"/>
      <c r="D228" s="186">
        <v>4224</v>
      </c>
      <c r="E228" s="186"/>
      <c r="F228" s="45"/>
      <c r="G228" s="193" t="s">
        <v>471</v>
      </c>
      <c r="H228" s="41" t="s">
        <v>65</v>
      </c>
      <c r="I228" s="37">
        <f>I229+I231</f>
        <v>100000</v>
      </c>
      <c r="J228" s="309">
        <f t="shared" ref="J228:K228" si="40">J229+J231</f>
        <v>0</v>
      </c>
      <c r="K228" s="309">
        <f t="shared" si="40"/>
        <v>100000</v>
      </c>
      <c r="L228" s="33"/>
      <c r="M228" s="207"/>
      <c r="N228" s="293"/>
      <c r="O228" s="275"/>
      <c r="P228" s="275"/>
    </row>
    <row r="229" spans="1:16" s="205" customFormat="1" ht="20.100000000000001" hidden="1" customHeight="1" x14ac:dyDescent="0.25">
      <c r="A229" s="186"/>
      <c r="B229" s="186"/>
      <c r="C229" s="186"/>
      <c r="D229" s="186"/>
      <c r="E229" s="183" t="s">
        <v>337</v>
      </c>
      <c r="F229" s="41"/>
      <c r="G229" s="193" t="s">
        <v>471</v>
      </c>
      <c r="H229" s="41" t="s">
        <v>338</v>
      </c>
      <c r="I229" s="37">
        <f>I230</f>
        <v>0</v>
      </c>
      <c r="J229" s="309">
        <f t="shared" ref="J229:K229" si="41">J230</f>
        <v>0</v>
      </c>
      <c r="K229" s="309">
        <f t="shared" si="41"/>
        <v>0</v>
      </c>
      <c r="L229" s="33"/>
      <c r="M229" s="207"/>
      <c r="N229" s="293"/>
      <c r="O229" s="275"/>
      <c r="P229" s="275"/>
    </row>
    <row r="230" spans="1:16" s="205" customFormat="1" ht="20.100000000000001" hidden="1" customHeight="1" x14ac:dyDescent="0.25">
      <c r="A230" s="186"/>
      <c r="B230" s="186"/>
      <c r="C230" s="186"/>
      <c r="D230" s="186"/>
      <c r="E230" s="183"/>
      <c r="F230" s="41" t="s">
        <v>339</v>
      </c>
      <c r="G230" s="193" t="s">
        <v>471</v>
      </c>
      <c r="H230" s="41" t="s">
        <v>338</v>
      </c>
      <c r="I230" s="37">
        <v>0</v>
      </c>
      <c r="J230" s="309">
        <f>K230-I230</f>
        <v>0</v>
      </c>
      <c r="K230" s="309">
        <v>0</v>
      </c>
      <c r="L230" s="33"/>
      <c r="M230" s="207"/>
      <c r="N230" s="293"/>
      <c r="O230" s="275"/>
      <c r="P230" s="275"/>
    </row>
    <row r="231" spans="1:16" s="205" customFormat="1" ht="20.100000000000001" hidden="1" customHeight="1" x14ac:dyDescent="0.25">
      <c r="A231" s="186"/>
      <c r="B231" s="186"/>
      <c r="C231" s="186"/>
      <c r="D231" s="186"/>
      <c r="E231" s="183" t="s">
        <v>340</v>
      </c>
      <c r="F231" s="41"/>
      <c r="G231" s="193" t="s">
        <v>471</v>
      </c>
      <c r="H231" s="41" t="s">
        <v>341</v>
      </c>
      <c r="I231" s="37">
        <f>I232</f>
        <v>100000</v>
      </c>
      <c r="J231" s="309">
        <f t="shared" ref="J231:K231" si="42">J232</f>
        <v>0</v>
      </c>
      <c r="K231" s="309">
        <f t="shared" si="42"/>
        <v>100000</v>
      </c>
      <c r="L231" s="33"/>
      <c r="M231" s="207"/>
      <c r="N231" s="293"/>
      <c r="O231" s="275"/>
      <c r="P231" s="275"/>
    </row>
    <row r="232" spans="1:16" s="205" customFormat="1" ht="20.100000000000001" hidden="1" customHeight="1" x14ac:dyDescent="0.25">
      <c r="A232" s="186"/>
      <c r="B232" s="186"/>
      <c r="C232" s="186"/>
      <c r="D232" s="186"/>
      <c r="E232" s="183"/>
      <c r="F232" s="41" t="s">
        <v>342</v>
      </c>
      <c r="G232" s="193" t="s">
        <v>471</v>
      </c>
      <c r="H232" s="41" t="s">
        <v>341</v>
      </c>
      <c r="I232" s="37">
        <v>100000</v>
      </c>
      <c r="J232" s="309">
        <f>K232-I232</f>
        <v>0</v>
      </c>
      <c r="K232" s="309">
        <v>100000</v>
      </c>
      <c r="L232" s="33"/>
      <c r="M232" s="207"/>
      <c r="N232" s="293"/>
      <c r="O232" s="275"/>
      <c r="P232" s="275"/>
    </row>
    <row r="233" spans="1:16" s="205" customFormat="1" ht="20.100000000000001" customHeight="1" x14ac:dyDescent="0.25">
      <c r="A233" s="188"/>
      <c r="B233" s="188"/>
      <c r="C233" s="184">
        <v>426</v>
      </c>
      <c r="D233" s="184"/>
      <c r="E233" s="184"/>
      <c r="F233" s="43"/>
      <c r="G233" s="193" t="s">
        <v>471</v>
      </c>
      <c r="H233" s="228" t="s">
        <v>70</v>
      </c>
      <c r="I233" s="37">
        <f>I234</f>
        <v>50000</v>
      </c>
      <c r="J233" s="309">
        <f t="shared" ref="J233:K233" si="43">J234</f>
        <v>0</v>
      </c>
      <c r="K233" s="309">
        <f t="shared" si="43"/>
        <v>50000</v>
      </c>
      <c r="L233" s="33"/>
      <c r="M233" s="207"/>
      <c r="N233" s="293"/>
      <c r="O233" s="291"/>
      <c r="P233" s="291"/>
    </row>
    <row r="234" spans="1:16" s="205" customFormat="1" ht="20.100000000000001" customHeight="1" x14ac:dyDescent="0.25">
      <c r="A234" s="186"/>
      <c r="B234" s="186"/>
      <c r="C234" s="186"/>
      <c r="D234" s="186">
        <v>4262</v>
      </c>
      <c r="E234" s="186"/>
      <c r="F234" s="45"/>
      <c r="G234" s="193" t="s">
        <v>471</v>
      </c>
      <c r="H234" s="42" t="s">
        <v>71</v>
      </c>
      <c r="I234" s="37">
        <f>I235</f>
        <v>50000</v>
      </c>
      <c r="J234" s="309">
        <f t="shared" ref="J234:K234" si="44">J235</f>
        <v>0</v>
      </c>
      <c r="K234" s="309">
        <f t="shared" si="44"/>
        <v>50000</v>
      </c>
      <c r="L234" s="33"/>
      <c r="M234" s="207"/>
      <c r="N234" s="293"/>
      <c r="O234" s="291"/>
      <c r="P234" s="291"/>
    </row>
    <row r="235" spans="1:16" s="205" customFormat="1" ht="20.100000000000001" hidden="1" customHeight="1" x14ac:dyDescent="0.25">
      <c r="A235" s="186"/>
      <c r="B235" s="186"/>
      <c r="C235" s="186"/>
      <c r="D235" s="186"/>
      <c r="E235" s="183" t="s">
        <v>349</v>
      </c>
      <c r="F235" s="41"/>
      <c r="G235" s="193" t="s">
        <v>463</v>
      </c>
      <c r="H235" s="41" t="s">
        <v>71</v>
      </c>
      <c r="I235" s="37">
        <f>I236</f>
        <v>50000</v>
      </c>
      <c r="J235" s="309">
        <f t="shared" ref="J235:K235" si="45">J236</f>
        <v>0</v>
      </c>
      <c r="K235" s="309">
        <f t="shared" si="45"/>
        <v>50000</v>
      </c>
      <c r="L235" s="33"/>
      <c r="M235" s="207"/>
      <c r="N235" s="293"/>
      <c r="O235" s="291"/>
      <c r="P235" s="291"/>
    </row>
    <row r="236" spans="1:16" s="205" customFormat="1" ht="20.100000000000001" hidden="1" customHeight="1" x14ac:dyDescent="0.25">
      <c r="A236" s="186"/>
      <c r="B236" s="186"/>
      <c r="C236" s="186"/>
      <c r="D236" s="186"/>
      <c r="E236" s="183"/>
      <c r="F236" s="386" t="s">
        <v>350</v>
      </c>
      <c r="G236" s="321" t="s">
        <v>463</v>
      </c>
      <c r="H236" s="386" t="s">
        <v>71</v>
      </c>
      <c r="I236" s="37">
        <v>50000</v>
      </c>
      <c r="J236" s="309">
        <f>K236-I236</f>
        <v>0</v>
      </c>
      <c r="K236" s="309">
        <v>50000</v>
      </c>
      <c r="L236" s="33"/>
      <c r="M236" s="207"/>
      <c r="N236" s="293"/>
      <c r="O236" s="291"/>
      <c r="P236" s="291"/>
    </row>
    <row r="237" spans="1:16" s="168" customFormat="1" ht="28.5" customHeight="1" x14ac:dyDescent="0.25">
      <c r="A237" s="276"/>
      <c r="B237" s="276"/>
      <c r="C237" s="276"/>
      <c r="D237" s="276"/>
      <c r="E237" s="276"/>
      <c r="F237" s="277"/>
      <c r="G237" s="278"/>
      <c r="H237" s="277" t="s">
        <v>443</v>
      </c>
      <c r="I237" s="277"/>
      <c r="J237" s="310"/>
      <c r="K237" s="310"/>
      <c r="L237" s="279"/>
      <c r="M237" s="207"/>
      <c r="N237" s="293"/>
      <c r="O237" s="24"/>
      <c r="P237" s="24"/>
    </row>
    <row r="238" spans="1:16" s="205" customFormat="1" ht="28.5" customHeight="1" x14ac:dyDescent="0.25">
      <c r="A238" s="184"/>
      <c r="B238" s="184"/>
      <c r="C238" s="184"/>
      <c r="D238" s="184"/>
      <c r="E238" s="184"/>
      <c r="F238" s="43"/>
      <c r="G238" s="367"/>
      <c r="H238" s="228" t="s">
        <v>287</v>
      </c>
      <c r="I238" s="43"/>
      <c r="J238" s="311"/>
      <c r="K238" s="311"/>
      <c r="L238" s="279"/>
      <c r="M238" s="207"/>
      <c r="N238" s="366"/>
      <c r="O238" s="291"/>
      <c r="P238" s="291"/>
    </row>
    <row r="239" spans="1:16" s="168" customFormat="1" ht="20.100000000000001" customHeight="1" x14ac:dyDescent="0.25">
      <c r="A239" s="184">
        <v>3</v>
      </c>
      <c r="B239" s="184"/>
      <c r="C239" s="184"/>
      <c r="D239" s="184"/>
      <c r="E239" s="185"/>
      <c r="F239" s="44"/>
      <c r="G239" s="193" t="s">
        <v>444</v>
      </c>
      <c r="H239" s="44" t="s">
        <v>80</v>
      </c>
      <c r="I239" s="32">
        <f>I240+I254</f>
        <v>223773.69</v>
      </c>
      <c r="J239" s="308">
        <f t="shared" ref="J239:K239" si="46">J240+J254</f>
        <v>0</v>
      </c>
      <c r="K239" s="308">
        <f t="shared" si="46"/>
        <v>223773.69</v>
      </c>
      <c r="L239" s="33"/>
      <c r="M239" s="207"/>
      <c r="N239" s="293"/>
      <c r="O239" s="24"/>
      <c r="P239" s="24"/>
    </row>
    <row r="240" spans="1:16" s="168" customFormat="1" ht="20.100000000000001" customHeight="1" x14ac:dyDescent="0.25">
      <c r="A240" s="186"/>
      <c r="B240" s="184">
        <v>31</v>
      </c>
      <c r="C240" s="184"/>
      <c r="D240" s="184"/>
      <c r="E240" s="185"/>
      <c r="F240" s="44"/>
      <c r="G240" s="193" t="s">
        <v>444</v>
      </c>
      <c r="H240" s="44" t="s">
        <v>12</v>
      </c>
      <c r="I240" s="32">
        <f>I241+I245</f>
        <v>223773.69</v>
      </c>
      <c r="J240" s="308">
        <f>J241+J245</f>
        <v>0</v>
      </c>
      <c r="K240" s="308">
        <f>K241+K245</f>
        <v>223773.69</v>
      </c>
      <c r="L240" s="33"/>
      <c r="M240" s="207"/>
      <c r="N240" s="293"/>
      <c r="O240" s="24"/>
      <c r="P240" s="24"/>
    </row>
    <row r="241" spans="1:16" s="168" customFormat="1" ht="20.100000000000001" customHeight="1" x14ac:dyDescent="0.25">
      <c r="A241" s="186"/>
      <c r="B241" s="184"/>
      <c r="C241" s="184">
        <v>311</v>
      </c>
      <c r="D241" s="184"/>
      <c r="E241" s="185"/>
      <c r="F241" s="44"/>
      <c r="G241" s="193" t="s">
        <v>444</v>
      </c>
      <c r="H241" s="44" t="s">
        <v>13</v>
      </c>
      <c r="I241" s="32">
        <f>I242</f>
        <v>192004.66</v>
      </c>
      <c r="J241" s="308">
        <f t="shared" ref="J241:K243" si="47">J242</f>
        <v>0</v>
      </c>
      <c r="K241" s="308">
        <f t="shared" si="47"/>
        <v>192004.66</v>
      </c>
      <c r="L241" s="33"/>
      <c r="M241" s="207"/>
      <c r="N241" s="293"/>
      <c r="O241" s="24"/>
      <c r="P241" s="24"/>
    </row>
    <row r="242" spans="1:16" s="168" customFormat="1" ht="20.100000000000001" customHeight="1" x14ac:dyDescent="0.25">
      <c r="A242" s="186"/>
      <c r="B242" s="186"/>
      <c r="C242" s="186"/>
      <c r="D242" s="186">
        <v>3111</v>
      </c>
      <c r="E242" s="183"/>
      <c r="F242" s="41"/>
      <c r="G242" s="193" t="s">
        <v>444</v>
      </c>
      <c r="H242" s="41" t="s">
        <v>14</v>
      </c>
      <c r="I242" s="37">
        <f>I243</f>
        <v>192004.66</v>
      </c>
      <c r="J242" s="309">
        <f t="shared" si="47"/>
        <v>0</v>
      </c>
      <c r="K242" s="309">
        <f t="shared" si="47"/>
        <v>192004.66</v>
      </c>
      <c r="L242" s="33"/>
      <c r="M242" s="207"/>
      <c r="N242" s="293"/>
      <c r="O242" s="24"/>
      <c r="P242" s="24"/>
    </row>
    <row r="243" spans="1:16" s="168" customFormat="1" ht="20.100000000000001" hidden="1" customHeight="1" x14ac:dyDescent="0.25">
      <c r="A243" s="186"/>
      <c r="B243" s="186"/>
      <c r="C243" s="186"/>
      <c r="D243" s="186"/>
      <c r="E243" s="183" t="s">
        <v>289</v>
      </c>
      <c r="F243" s="41"/>
      <c r="G243" s="193" t="s">
        <v>444</v>
      </c>
      <c r="H243" s="41" t="s">
        <v>290</v>
      </c>
      <c r="I243" s="37">
        <f>I244</f>
        <v>192004.66</v>
      </c>
      <c r="J243" s="309">
        <f t="shared" si="47"/>
        <v>0</v>
      </c>
      <c r="K243" s="309">
        <f t="shared" si="47"/>
        <v>192004.66</v>
      </c>
      <c r="L243" s="33"/>
      <c r="M243" s="207"/>
      <c r="N243" s="293"/>
      <c r="O243" s="24"/>
      <c r="P243" s="24"/>
    </row>
    <row r="244" spans="1:16" s="168" customFormat="1" ht="28.5" hidden="1" customHeight="1" x14ac:dyDescent="0.25">
      <c r="A244" s="186"/>
      <c r="B244" s="186"/>
      <c r="C244" s="186"/>
      <c r="D244" s="186"/>
      <c r="E244" s="183"/>
      <c r="F244" s="41" t="s">
        <v>445</v>
      </c>
      <c r="G244" s="193" t="s">
        <v>444</v>
      </c>
      <c r="H244" s="41" t="s">
        <v>446</v>
      </c>
      <c r="I244" s="37">
        <v>192004.66</v>
      </c>
      <c r="J244" s="309">
        <f>K244-I244</f>
        <v>0</v>
      </c>
      <c r="K244" s="309">
        <f>146000+46004.66</f>
        <v>192004.66</v>
      </c>
      <c r="L244" s="33"/>
      <c r="M244" s="207"/>
      <c r="N244" s="293"/>
      <c r="O244" s="24"/>
      <c r="P244" s="24"/>
    </row>
    <row r="245" spans="1:16" s="168" customFormat="1" ht="20.100000000000001" customHeight="1" x14ac:dyDescent="0.25">
      <c r="A245" s="186"/>
      <c r="B245" s="186"/>
      <c r="C245" s="184">
        <v>313</v>
      </c>
      <c r="D245" s="184"/>
      <c r="E245" s="185"/>
      <c r="F245" s="44"/>
      <c r="G245" s="193" t="s">
        <v>444</v>
      </c>
      <c r="H245" s="44" t="s">
        <v>99</v>
      </c>
      <c r="I245" s="32">
        <f>I246+I251</f>
        <v>31769.03</v>
      </c>
      <c r="J245" s="308">
        <f t="shared" ref="J245:K245" si="48">J246+J251</f>
        <v>0</v>
      </c>
      <c r="K245" s="308">
        <f t="shared" si="48"/>
        <v>31769.03</v>
      </c>
      <c r="L245" s="33"/>
      <c r="M245" s="207"/>
      <c r="N245" s="293"/>
      <c r="O245" s="24"/>
      <c r="P245" s="24"/>
    </row>
    <row r="246" spans="1:16" s="168" customFormat="1" ht="20.100000000000001" customHeight="1" x14ac:dyDescent="0.25">
      <c r="A246" s="186"/>
      <c r="B246" s="186"/>
      <c r="C246" s="186"/>
      <c r="D246" s="186">
        <v>3132</v>
      </c>
      <c r="E246" s="183"/>
      <c r="F246" s="41"/>
      <c r="G246" s="193" t="s">
        <v>444</v>
      </c>
      <c r="H246" s="41" t="s">
        <v>19</v>
      </c>
      <c r="I246" s="37">
        <f>I247+I249</f>
        <v>31769.03</v>
      </c>
      <c r="J246" s="309">
        <f t="shared" ref="J246:K246" si="49">J247+J249</f>
        <v>0</v>
      </c>
      <c r="K246" s="309">
        <f t="shared" si="49"/>
        <v>31769.03</v>
      </c>
      <c r="L246" s="33"/>
      <c r="M246" s="207"/>
      <c r="N246" s="293"/>
      <c r="O246" s="24"/>
      <c r="P246" s="24"/>
    </row>
    <row r="247" spans="1:16" s="168" customFormat="1" ht="20.100000000000001" hidden="1" customHeight="1" x14ac:dyDescent="0.25">
      <c r="A247" s="186"/>
      <c r="B247" s="186"/>
      <c r="C247" s="186"/>
      <c r="D247" s="186"/>
      <c r="E247" s="183" t="s">
        <v>300</v>
      </c>
      <c r="F247" s="41"/>
      <c r="G247" s="193" t="s">
        <v>444</v>
      </c>
      <c r="H247" s="41" t="s">
        <v>19</v>
      </c>
      <c r="I247" s="37">
        <f>I248</f>
        <v>31769.03</v>
      </c>
      <c r="J247" s="309">
        <f t="shared" ref="J247:K247" si="50">J248</f>
        <v>0</v>
      </c>
      <c r="K247" s="309">
        <f t="shared" si="50"/>
        <v>31769.03</v>
      </c>
      <c r="L247" s="33"/>
      <c r="M247" s="207"/>
      <c r="N247" s="293"/>
      <c r="O247" s="24"/>
      <c r="P247" s="24"/>
    </row>
    <row r="248" spans="1:16" s="168" customFormat="1" ht="28.5" hidden="1" customHeight="1" x14ac:dyDescent="0.25">
      <c r="A248" s="186"/>
      <c r="B248" s="186"/>
      <c r="C248" s="186"/>
      <c r="D248" s="186"/>
      <c r="E248" s="183"/>
      <c r="F248" s="41" t="s">
        <v>301</v>
      </c>
      <c r="G248" s="193" t="s">
        <v>444</v>
      </c>
      <c r="H248" s="41" t="s">
        <v>447</v>
      </c>
      <c r="I248" s="37">
        <v>31769.03</v>
      </c>
      <c r="J248" s="309">
        <f>K248-I248</f>
        <v>0</v>
      </c>
      <c r="K248" s="309">
        <f>24000+7769.03</f>
        <v>31769.03</v>
      </c>
      <c r="L248" s="33"/>
      <c r="M248" s="207"/>
      <c r="N248" s="293"/>
      <c r="O248" s="24"/>
      <c r="P248" s="24"/>
    </row>
    <row r="249" spans="1:16" s="168" customFormat="1" ht="30" hidden="1" customHeight="1" x14ac:dyDescent="0.25">
      <c r="A249" s="186"/>
      <c r="B249" s="186"/>
      <c r="C249" s="186"/>
      <c r="D249" s="186"/>
      <c r="E249" s="183" t="s">
        <v>302</v>
      </c>
      <c r="F249" s="41"/>
      <c r="G249" s="193" t="s">
        <v>444</v>
      </c>
      <c r="H249" s="41" t="s">
        <v>100</v>
      </c>
      <c r="I249" s="37">
        <f>I250</f>
        <v>0</v>
      </c>
      <c r="J249" s="309">
        <f t="shared" ref="J249:K249" si="51">J250</f>
        <v>0</v>
      </c>
      <c r="K249" s="309">
        <f t="shared" si="51"/>
        <v>0</v>
      </c>
      <c r="L249" s="33"/>
      <c r="M249" s="207"/>
      <c r="N249" s="293"/>
      <c r="O249" s="24"/>
      <c r="P249" s="24"/>
    </row>
    <row r="250" spans="1:16" s="168" customFormat="1" ht="30" hidden="1" customHeight="1" x14ac:dyDescent="0.25">
      <c r="A250" s="186"/>
      <c r="B250" s="186"/>
      <c r="C250" s="186"/>
      <c r="D250" s="186"/>
      <c r="E250" s="183"/>
      <c r="F250" s="41" t="s">
        <v>303</v>
      </c>
      <c r="G250" s="193" t="s">
        <v>444</v>
      </c>
      <c r="H250" s="41" t="s">
        <v>447</v>
      </c>
      <c r="I250" s="37">
        <v>0</v>
      </c>
      <c r="J250" s="309">
        <f>K250-I250</f>
        <v>0</v>
      </c>
      <c r="K250" s="309">
        <v>0</v>
      </c>
      <c r="L250" s="33"/>
      <c r="M250" s="207"/>
      <c r="N250" s="293"/>
      <c r="O250" s="24"/>
      <c r="P250" s="24"/>
    </row>
    <row r="251" spans="1:16" s="168" customFormat="1" ht="30" hidden="1" customHeight="1" x14ac:dyDescent="0.25">
      <c r="A251" s="186"/>
      <c r="B251" s="186"/>
      <c r="C251" s="186"/>
      <c r="D251" s="186">
        <v>3133</v>
      </c>
      <c r="E251" s="183"/>
      <c r="F251" s="41"/>
      <c r="G251" s="193" t="s">
        <v>444</v>
      </c>
      <c r="H251" s="41" t="s">
        <v>20</v>
      </c>
      <c r="I251" s="37">
        <f>I252</f>
        <v>0</v>
      </c>
      <c r="J251" s="309">
        <f t="shared" ref="J251:K252" si="52">J252</f>
        <v>0</v>
      </c>
      <c r="K251" s="309">
        <f t="shared" si="52"/>
        <v>0</v>
      </c>
      <c r="L251" s="33"/>
      <c r="M251" s="207"/>
      <c r="N251" s="293"/>
      <c r="O251" s="24"/>
      <c r="P251" s="24"/>
    </row>
    <row r="252" spans="1:16" s="168" customFormat="1" ht="30" hidden="1" customHeight="1" x14ac:dyDescent="0.25">
      <c r="A252" s="186"/>
      <c r="B252" s="186"/>
      <c r="C252" s="186"/>
      <c r="D252" s="186"/>
      <c r="E252" s="183" t="s">
        <v>304</v>
      </c>
      <c r="F252" s="41"/>
      <c r="G252" s="193" t="s">
        <v>444</v>
      </c>
      <c r="H252" s="41" t="s">
        <v>20</v>
      </c>
      <c r="I252" s="37">
        <f>I253</f>
        <v>0</v>
      </c>
      <c r="J252" s="309">
        <f t="shared" si="52"/>
        <v>0</v>
      </c>
      <c r="K252" s="309">
        <f t="shared" si="52"/>
        <v>0</v>
      </c>
      <c r="L252" s="33"/>
      <c r="M252" s="207"/>
      <c r="N252" s="293"/>
      <c r="O252" s="24"/>
      <c r="P252" s="24"/>
    </row>
    <row r="253" spans="1:16" s="168" customFormat="1" ht="28.5" hidden="1" customHeight="1" x14ac:dyDescent="0.25">
      <c r="A253" s="186"/>
      <c r="B253" s="186"/>
      <c r="C253" s="186"/>
      <c r="D253" s="186"/>
      <c r="E253" s="183"/>
      <c r="F253" s="41" t="s">
        <v>305</v>
      </c>
      <c r="G253" s="193">
        <v>55</v>
      </c>
      <c r="H253" s="41" t="s">
        <v>448</v>
      </c>
      <c r="I253" s="37">
        <v>0</v>
      </c>
      <c r="J253" s="309">
        <f>K253-I253</f>
        <v>0</v>
      </c>
      <c r="K253" s="309">
        <v>0</v>
      </c>
      <c r="L253" s="33"/>
      <c r="M253" s="207"/>
      <c r="N253" s="293"/>
      <c r="O253" s="24"/>
      <c r="P253" s="24"/>
    </row>
    <row r="254" spans="1:16" s="168" customFormat="1" ht="20.100000000000001" hidden="1" customHeight="1" x14ac:dyDescent="0.25">
      <c r="A254" s="186">
        <v>23800</v>
      </c>
      <c r="B254" s="184">
        <v>32</v>
      </c>
      <c r="C254" s="184"/>
      <c r="D254" s="186"/>
      <c r="E254" s="183"/>
      <c r="F254" s="41"/>
      <c r="G254" s="193"/>
      <c r="H254" s="41" t="s">
        <v>21</v>
      </c>
      <c r="I254" s="37">
        <f>I255</f>
        <v>0</v>
      </c>
      <c r="J254" s="309">
        <f t="shared" ref="J254:K257" si="53">J255</f>
        <v>0</v>
      </c>
      <c r="K254" s="309">
        <f t="shared" si="53"/>
        <v>0</v>
      </c>
      <c r="L254" s="33"/>
      <c r="M254" s="207"/>
      <c r="N254" s="293"/>
      <c r="O254" s="24"/>
      <c r="P254" s="24"/>
    </row>
    <row r="255" spans="1:16" s="168" customFormat="1" ht="20.100000000000001" hidden="1" customHeight="1" x14ac:dyDescent="0.25">
      <c r="A255" s="186"/>
      <c r="B255" s="184"/>
      <c r="C255" s="184">
        <v>321</v>
      </c>
      <c r="D255" s="186"/>
      <c r="E255" s="183"/>
      <c r="F255" s="41"/>
      <c r="G255" s="193" t="s">
        <v>444</v>
      </c>
      <c r="H255" s="41" t="s">
        <v>22</v>
      </c>
      <c r="I255" s="37">
        <f>I256</f>
        <v>0</v>
      </c>
      <c r="J255" s="309">
        <f t="shared" si="53"/>
        <v>0</v>
      </c>
      <c r="K255" s="309">
        <f t="shared" si="53"/>
        <v>0</v>
      </c>
      <c r="L255" s="33"/>
      <c r="M255" s="207"/>
      <c r="N255" s="293"/>
      <c r="O255" s="24"/>
      <c r="P255" s="24"/>
    </row>
    <row r="256" spans="1:16" s="168" customFormat="1" ht="30" hidden="1" customHeight="1" x14ac:dyDescent="0.25">
      <c r="A256" s="186"/>
      <c r="B256" s="186"/>
      <c r="C256" s="186"/>
      <c r="D256" s="186">
        <v>3212</v>
      </c>
      <c r="E256" s="183"/>
      <c r="F256" s="41"/>
      <c r="G256" s="193" t="s">
        <v>444</v>
      </c>
      <c r="H256" s="41" t="s">
        <v>24</v>
      </c>
      <c r="I256" s="37">
        <f>I257</f>
        <v>0</v>
      </c>
      <c r="J256" s="309">
        <f t="shared" si="53"/>
        <v>0</v>
      </c>
      <c r="K256" s="309">
        <f t="shared" si="53"/>
        <v>0</v>
      </c>
      <c r="L256" s="33"/>
      <c r="M256" s="207"/>
      <c r="N256" s="293"/>
      <c r="O256" s="24"/>
      <c r="P256" s="24"/>
    </row>
    <row r="257" spans="1:16" s="168" customFormat="1" ht="20.100000000000001" hidden="1" customHeight="1" x14ac:dyDescent="0.25">
      <c r="A257" s="186"/>
      <c r="B257" s="186"/>
      <c r="C257" s="186"/>
      <c r="D257" s="186"/>
      <c r="E257" s="183" t="s">
        <v>314</v>
      </c>
      <c r="F257" s="41"/>
      <c r="G257" s="193" t="s">
        <v>444</v>
      </c>
      <c r="H257" s="41" t="s">
        <v>105</v>
      </c>
      <c r="I257" s="37">
        <f>I258</f>
        <v>0</v>
      </c>
      <c r="J257" s="309">
        <f t="shared" si="53"/>
        <v>0</v>
      </c>
      <c r="K257" s="309">
        <f t="shared" si="53"/>
        <v>0</v>
      </c>
      <c r="L257" s="33"/>
      <c r="M257" s="207"/>
      <c r="N257" s="293"/>
      <c r="O257" s="24"/>
      <c r="P257" s="24"/>
    </row>
    <row r="258" spans="1:16" s="168" customFormat="1" ht="28.5" hidden="1" customHeight="1" x14ac:dyDescent="0.25">
      <c r="A258" s="186"/>
      <c r="B258" s="186"/>
      <c r="C258" s="186"/>
      <c r="D258" s="186"/>
      <c r="E258" s="183"/>
      <c r="F258" s="41" t="s">
        <v>449</v>
      </c>
      <c r="G258" s="193" t="s">
        <v>444</v>
      </c>
      <c r="H258" s="41" t="s">
        <v>450</v>
      </c>
      <c r="I258" s="37">
        <v>0</v>
      </c>
      <c r="J258" s="309">
        <f>K258-I258</f>
        <v>0</v>
      </c>
      <c r="K258" s="309">
        <v>0</v>
      </c>
      <c r="L258" s="33"/>
      <c r="M258" s="207"/>
      <c r="N258" s="293"/>
      <c r="O258" s="24"/>
      <c r="P258" s="24"/>
    </row>
    <row r="259" spans="1:16" s="168" customFormat="1" ht="30" hidden="1" customHeight="1" x14ac:dyDescent="0.25">
      <c r="A259" s="322"/>
      <c r="B259" s="323"/>
      <c r="C259" s="323"/>
      <c r="D259" s="323"/>
      <c r="E259" s="323"/>
      <c r="F259" s="324"/>
      <c r="G259" s="325"/>
      <c r="H259" s="324" t="s">
        <v>502</v>
      </c>
      <c r="I259" s="324"/>
      <c r="J259" s="326"/>
      <c r="K259" s="326"/>
      <c r="L259" s="33"/>
      <c r="M259" s="207"/>
      <c r="N259" s="293"/>
      <c r="O259" s="24"/>
      <c r="P259" s="24"/>
    </row>
    <row r="260" spans="1:16" s="168" customFormat="1" ht="20.100000000000001" hidden="1" customHeight="1" x14ac:dyDescent="0.25">
      <c r="A260" s="184">
        <v>3</v>
      </c>
      <c r="B260" s="184"/>
      <c r="C260" s="184"/>
      <c r="D260" s="184"/>
      <c r="E260" s="185"/>
      <c r="F260" s="44"/>
      <c r="G260" s="227"/>
      <c r="H260" s="44" t="s">
        <v>80</v>
      </c>
      <c r="I260" s="32">
        <f>I261</f>
        <v>0</v>
      </c>
      <c r="J260" s="308">
        <f t="shared" ref="J260:K260" si="54">J261</f>
        <v>0</v>
      </c>
      <c r="K260" s="308">
        <f t="shared" si="54"/>
        <v>0</v>
      </c>
      <c r="L260" s="33"/>
      <c r="M260" s="207"/>
      <c r="N260" s="293"/>
      <c r="O260" s="24"/>
      <c r="P260" s="24"/>
    </row>
    <row r="261" spans="1:16" s="168" customFormat="1" ht="20.100000000000001" hidden="1" customHeight="1" x14ac:dyDescent="0.25">
      <c r="A261" s="186"/>
      <c r="B261" s="184">
        <v>31</v>
      </c>
      <c r="C261" s="184"/>
      <c r="D261" s="184"/>
      <c r="E261" s="185"/>
      <c r="F261" s="44"/>
      <c r="G261" s="227"/>
      <c r="H261" s="44" t="s">
        <v>12</v>
      </c>
      <c r="I261" s="32">
        <f>I262+I266</f>
        <v>0</v>
      </c>
      <c r="J261" s="308">
        <f t="shared" ref="J261:K261" si="55">J262+J266</f>
        <v>0</v>
      </c>
      <c r="K261" s="308">
        <f t="shared" si="55"/>
        <v>0</v>
      </c>
      <c r="L261" s="33"/>
      <c r="M261" s="207"/>
      <c r="N261" s="293"/>
      <c r="O261" s="24"/>
      <c r="P261" s="24"/>
    </row>
    <row r="262" spans="1:16" s="168" customFormat="1" ht="20.100000000000001" hidden="1" customHeight="1" x14ac:dyDescent="0.25">
      <c r="A262" s="186"/>
      <c r="B262" s="184"/>
      <c r="C262" s="184">
        <v>311</v>
      </c>
      <c r="D262" s="184"/>
      <c r="E262" s="185"/>
      <c r="F262" s="44"/>
      <c r="G262" s="227"/>
      <c r="H262" s="44" t="s">
        <v>13</v>
      </c>
      <c r="I262" s="32">
        <f>I263</f>
        <v>0</v>
      </c>
      <c r="J262" s="308">
        <f t="shared" ref="J262:K264" si="56">J263</f>
        <v>0</v>
      </c>
      <c r="K262" s="308">
        <f t="shared" si="56"/>
        <v>0</v>
      </c>
      <c r="L262" s="33"/>
      <c r="M262" s="207"/>
      <c r="N262" s="293"/>
      <c r="O262" s="24"/>
      <c r="P262" s="24"/>
    </row>
    <row r="263" spans="1:16" s="168" customFormat="1" ht="20.100000000000001" hidden="1" customHeight="1" x14ac:dyDescent="0.25">
      <c r="A263" s="186"/>
      <c r="B263" s="186"/>
      <c r="C263" s="186"/>
      <c r="D263" s="186">
        <v>3111</v>
      </c>
      <c r="E263" s="183"/>
      <c r="F263" s="41"/>
      <c r="G263" s="193" t="s">
        <v>444</v>
      </c>
      <c r="H263" s="41" t="s">
        <v>14</v>
      </c>
      <c r="I263" s="37">
        <f>I264</f>
        <v>0</v>
      </c>
      <c r="J263" s="309">
        <f t="shared" si="56"/>
        <v>0</v>
      </c>
      <c r="K263" s="309">
        <f t="shared" si="56"/>
        <v>0</v>
      </c>
      <c r="L263" s="33"/>
      <c r="M263" s="207"/>
      <c r="N263" s="293"/>
      <c r="O263" s="24"/>
      <c r="P263" s="24"/>
    </row>
    <row r="264" spans="1:16" s="168" customFormat="1" ht="20.100000000000001" hidden="1" customHeight="1" x14ac:dyDescent="0.25">
      <c r="A264" s="186"/>
      <c r="B264" s="186"/>
      <c r="C264" s="186"/>
      <c r="D264" s="186"/>
      <c r="E264" s="183" t="s">
        <v>289</v>
      </c>
      <c r="F264" s="41"/>
      <c r="G264" s="193" t="s">
        <v>444</v>
      </c>
      <c r="H264" s="41" t="s">
        <v>290</v>
      </c>
      <c r="I264" s="37">
        <f>I265</f>
        <v>0</v>
      </c>
      <c r="J264" s="309">
        <f t="shared" si="56"/>
        <v>0</v>
      </c>
      <c r="K264" s="309">
        <f t="shared" si="56"/>
        <v>0</v>
      </c>
      <c r="L264" s="33"/>
      <c r="M264" s="207"/>
      <c r="N264" s="293"/>
      <c r="O264" s="24"/>
      <c r="P264" s="24"/>
    </row>
    <row r="265" spans="1:16" s="168" customFormat="1" ht="28.5" hidden="1" customHeight="1" x14ac:dyDescent="0.25">
      <c r="A265" s="186"/>
      <c r="B265" s="186"/>
      <c r="C265" s="186"/>
      <c r="D265" s="186"/>
      <c r="E265" s="183"/>
      <c r="F265" s="41" t="s">
        <v>291</v>
      </c>
      <c r="G265" s="193">
        <v>55</v>
      </c>
      <c r="H265" s="41" t="s">
        <v>446</v>
      </c>
      <c r="I265" s="37">
        <v>0</v>
      </c>
      <c r="J265" s="309">
        <f>K265-I265</f>
        <v>0</v>
      </c>
      <c r="K265" s="309">
        <v>0</v>
      </c>
      <c r="L265" s="33"/>
      <c r="M265" s="207"/>
      <c r="N265" s="293"/>
      <c r="O265" s="24"/>
      <c r="P265" s="24"/>
    </row>
    <row r="266" spans="1:16" s="205" customFormat="1" ht="28.5" hidden="1" customHeight="1" x14ac:dyDescent="0.25">
      <c r="A266" s="186"/>
      <c r="B266" s="186"/>
      <c r="C266" s="184">
        <v>313</v>
      </c>
      <c r="D266" s="184"/>
      <c r="E266" s="185"/>
      <c r="F266" s="44"/>
      <c r="G266" s="193" t="s">
        <v>444</v>
      </c>
      <c r="H266" s="44" t="s">
        <v>99</v>
      </c>
      <c r="I266" s="37">
        <f t="shared" ref="I266:I272" si="57">I267</f>
        <v>0</v>
      </c>
      <c r="J266" s="309">
        <f t="shared" ref="J266:K266" si="58">J267</f>
        <v>0</v>
      </c>
      <c r="K266" s="309">
        <f t="shared" si="58"/>
        <v>0</v>
      </c>
      <c r="L266" s="33"/>
      <c r="M266" s="207"/>
      <c r="N266" s="320"/>
      <c r="O266" s="291"/>
      <c r="P266" s="291"/>
    </row>
    <row r="267" spans="1:16" s="205" customFormat="1" ht="28.5" hidden="1" customHeight="1" x14ac:dyDescent="0.25">
      <c r="A267" s="186"/>
      <c r="B267" s="186"/>
      <c r="C267" s="186"/>
      <c r="D267" s="186">
        <v>3132</v>
      </c>
      <c r="E267" s="183"/>
      <c r="F267" s="41"/>
      <c r="G267" s="193" t="s">
        <v>444</v>
      </c>
      <c r="H267" s="41" t="s">
        <v>19</v>
      </c>
      <c r="I267" s="37">
        <f t="shared" si="57"/>
        <v>0</v>
      </c>
      <c r="J267" s="309">
        <f t="shared" ref="J267:K267" si="59">J268</f>
        <v>0</v>
      </c>
      <c r="K267" s="309">
        <f t="shared" si="59"/>
        <v>0</v>
      </c>
      <c r="L267" s="33"/>
      <c r="M267" s="207"/>
      <c r="N267" s="320"/>
      <c r="O267" s="291"/>
      <c r="P267" s="291"/>
    </row>
    <row r="268" spans="1:16" s="205" customFormat="1" ht="28.5" hidden="1" customHeight="1" x14ac:dyDescent="0.25">
      <c r="A268" s="186"/>
      <c r="B268" s="186"/>
      <c r="C268" s="186"/>
      <c r="D268" s="186"/>
      <c r="E268" s="183" t="s">
        <v>300</v>
      </c>
      <c r="F268" s="41"/>
      <c r="G268" s="193" t="s">
        <v>444</v>
      </c>
      <c r="H268" s="41" t="s">
        <v>19</v>
      </c>
      <c r="I268" s="37">
        <f t="shared" si="57"/>
        <v>0</v>
      </c>
      <c r="J268" s="309">
        <f>J269</f>
        <v>0</v>
      </c>
      <c r="K268" s="309">
        <f>K269</f>
        <v>0</v>
      </c>
      <c r="L268" s="33"/>
      <c r="M268" s="207"/>
      <c r="N268" s="320"/>
      <c r="O268" s="291"/>
      <c r="P268" s="291"/>
    </row>
    <row r="269" spans="1:16" s="168" customFormat="1" ht="25.5" hidden="1" x14ac:dyDescent="0.25">
      <c r="A269" s="186"/>
      <c r="B269" s="186"/>
      <c r="C269" s="186"/>
      <c r="D269" s="186"/>
      <c r="E269" s="183"/>
      <c r="F269" s="41" t="s">
        <v>301</v>
      </c>
      <c r="G269" s="193" t="s">
        <v>444</v>
      </c>
      <c r="H269" s="41" t="s">
        <v>447</v>
      </c>
      <c r="I269" s="37">
        <f t="shared" si="57"/>
        <v>0</v>
      </c>
      <c r="J269" s="309">
        <f>K269-I269</f>
        <v>0</v>
      </c>
      <c r="K269" s="309">
        <v>0</v>
      </c>
      <c r="L269" s="33"/>
      <c r="M269" s="207"/>
      <c r="N269" s="293"/>
      <c r="O269" s="24"/>
      <c r="P269" s="24"/>
    </row>
    <row r="270" spans="1:16" s="168" customFormat="1" ht="20.100000000000001" hidden="1" customHeight="1" x14ac:dyDescent="0.25">
      <c r="A270" s="186"/>
      <c r="B270" s="186"/>
      <c r="C270" s="186">
        <v>321</v>
      </c>
      <c r="D270" s="186"/>
      <c r="E270" s="183"/>
      <c r="F270" s="41"/>
      <c r="G270" s="193"/>
      <c r="H270" s="41" t="s">
        <v>22</v>
      </c>
      <c r="I270" s="37">
        <f t="shared" si="57"/>
        <v>0</v>
      </c>
      <c r="J270" s="309">
        <f t="shared" ref="J270:K272" si="60">J271</f>
        <v>0</v>
      </c>
      <c r="K270" s="309">
        <f t="shared" si="60"/>
        <v>0</v>
      </c>
      <c r="L270" s="33"/>
      <c r="M270" s="207"/>
      <c r="N270" s="293"/>
      <c r="O270" s="24"/>
      <c r="P270" s="24"/>
    </row>
    <row r="271" spans="1:16" s="168" customFormat="1" ht="30" hidden="1" customHeight="1" x14ac:dyDescent="0.25">
      <c r="A271" s="186"/>
      <c r="B271" s="186"/>
      <c r="C271" s="186"/>
      <c r="D271" s="186">
        <v>3212</v>
      </c>
      <c r="E271" s="183"/>
      <c r="F271" s="41"/>
      <c r="G271" s="193" t="s">
        <v>444</v>
      </c>
      <c r="H271" s="41" t="s">
        <v>24</v>
      </c>
      <c r="I271" s="37">
        <f t="shared" si="57"/>
        <v>0</v>
      </c>
      <c r="J271" s="309">
        <f t="shared" si="60"/>
        <v>0</v>
      </c>
      <c r="K271" s="309">
        <f t="shared" si="60"/>
        <v>0</v>
      </c>
      <c r="L271" s="33"/>
      <c r="M271" s="207"/>
      <c r="N271" s="293"/>
      <c r="O271" s="24"/>
      <c r="P271" s="24"/>
    </row>
    <row r="272" spans="1:16" s="168" customFormat="1" ht="20.100000000000001" hidden="1" customHeight="1" x14ac:dyDescent="0.25">
      <c r="A272" s="186"/>
      <c r="B272" s="186"/>
      <c r="C272" s="186"/>
      <c r="D272" s="186"/>
      <c r="E272" s="183" t="s">
        <v>314</v>
      </c>
      <c r="F272" s="41"/>
      <c r="G272" s="193" t="s">
        <v>444</v>
      </c>
      <c r="H272" s="41" t="s">
        <v>105</v>
      </c>
      <c r="I272" s="37">
        <f t="shared" si="57"/>
        <v>0</v>
      </c>
      <c r="J272" s="309">
        <f t="shared" si="60"/>
        <v>0</v>
      </c>
      <c r="K272" s="309">
        <f t="shared" si="60"/>
        <v>0</v>
      </c>
      <c r="L272" s="33"/>
      <c r="M272" s="207"/>
      <c r="N272" s="293"/>
      <c r="O272" s="24"/>
      <c r="P272" s="24"/>
    </row>
    <row r="273" spans="1:16" s="168" customFormat="1" ht="28.5" hidden="1" customHeight="1" x14ac:dyDescent="0.25">
      <c r="A273" s="186"/>
      <c r="B273" s="186"/>
      <c r="C273" s="186"/>
      <c r="D273" s="186"/>
      <c r="E273" s="183"/>
      <c r="F273" s="41" t="s">
        <v>315</v>
      </c>
      <c r="G273" s="193" t="s">
        <v>444</v>
      </c>
      <c r="H273" s="41" t="s">
        <v>450</v>
      </c>
      <c r="I273" s="37">
        <v>0</v>
      </c>
      <c r="J273" s="309">
        <f>K273-I273</f>
        <v>0</v>
      </c>
      <c r="K273" s="309">
        <v>0</v>
      </c>
      <c r="L273" s="33"/>
      <c r="M273" s="207"/>
      <c r="N273" s="293"/>
      <c r="O273" s="24"/>
      <c r="P273" s="24"/>
    </row>
    <row r="274" spans="1:16" ht="32.25" hidden="1" customHeight="1" x14ac:dyDescent="0.25">
      <c r="A274" s="184"/>
      <c r="B274" s="184"/>
      <c r="C274" s="184"/>
      <c r="D274" s="184"/>
      <c r="E274" s="184"/>
      <c r="F274" s="43"/>
      <c r="G274" s="222"/>
      <c r="H274" s="228" t="s">
        <v>438</v>
      </c>
      <c r="I274" s="43"/>
      <c r="J274" s="311"/>
      <c r="K274" s="311"/>
      <c r="L274" s="33"/>
      <c r="M274" s="207"/>
    </row>
    <row r="275" spans="1:16" ht="20.100000000000001" hidden="1" customHeight="1" x14ac:dyDescent="0.25">
      <c r="A275" s="184">
        <v>3</v>
      </c>
      <c r="B275" s="184"/>
      <c r="C275" s="184"/>
      <c r="D275" s="184"/>
      <c r="E275" s="184"/>
      <c r="F275" s="43"/>
      <c r="G275" s="222"/>
      <c r="H275" s="44" t="s">
        <v>80</v>
      </c>
      <c r="I275" s="32">
        <f t="shared" ref="I275:K277" si="61">I276</f>
        <v>0</v>
      </c>
      <c r="J275" s="308">
        <f t="shared" si="61"/>
        <v>0</v>
      </c>
      <c r="K275" s="308">
        <f t="shared" si="61"/>
        <v>0</v>
      </c>
      <c r="L275" s="33"/>
      <c r="M275" s="207"/>
    </row>
    <row r="276" spans="1:16" ht="20.100000000000001" hidden="1" customHeight="1" x14ac:dyDescent="0.25">
      <c r="A276" s="184"/>
      <c r="B276" s="184">
        <v>32</v>
      </c>
      <c r="C276" s="184"/>
      <c r="D276" s="184"/>
      <c r="E276" s="184"/>
      <c r="F276" s="43"/>
      <c r="G276" s="222"/>
      <c r="H276" s="44" t="s">
        <v>21</v>
      </c>
      <c r="I276" s="32">
        <f t="shared" si="61"/>
        <v>0</v>
      </c>
      <c r="J276" s="308">
        <f t="shared" si="61"/>
        <v>0</v>
      </c>
      <c r="K276" s="308">
        <f t="shared" si="61"/>
        <v>0</v>
      </c>
      <c r="L276" s="33"/>
      <c r="M276" s="207"/>
    </row>
    <row r="277" spans="1:16" s="162" customFormat="1" ht="27" hidden="1" customHeight="1" x14ac:dyDescent="0.25">
      <c r="A277" s="188"/>
      <c r="B277" s="188"/>
      <c r="C277" s="184">
        <v>324</v>
      </c>
      <c r="D277" s="184"/>
      <c r="E277" s="184"/>
      <c r="F277" s="43"/>
      <c r="G277" s="193"/>
      <c r="H277" s="44" t="s">
        <v>42</v>
      </c>
      <c r="I277" s="32">
        <f t="shared" si="61"/>
        <v>0</v>
      </c>
      <c r="J277" s="308">
        <f t="shared" si="61"/>
        <v>0</v>
      </c>
      <c r="K277" s="308">
        <f t="shared" si="61"/>
        <v>0</v>
      </c>
      <c r="L277" s="33"/>
      <c r="M277" s="207"/>
      <c r="N277" s="293"/>
      <c r="O277" s="161"/>
      <c r="P277" s="161"/>
    </row>
    <row r="278" spans="1:16" ht="31.5" hidden="1" customHeight="1" x14ac:dyDescent="0.25">
      <c r="A278" s="186"/>
      <c r="B278" s="186"/>
      <c r="C278" s="186"/>
      <c r="D278" s="186">
        <v>3241</v>
      </c>
      <c r="E278" s="186"/>
      <c r="F278" s="45"/>
      <c r="G278" s="193">
        <v>49</v>
      </c>
      <c r="H278" s="41" t="s">
        <v>42</v>
      </c>
      <c r="I278" s="37">
        <f t="shared" ref="I278:K279" si="62">I279</f>
        <v>0</v>
      </c>
      <c r="J278" s="309">
        <f t="shared" si="62"/>
        <v>0</v>
      </c>
      <c r="K278" s="309">
        <f t="shared" si="62"/>
        <v>0</v>
      </c>
      <c r="L278" s="33"/>
      <c r="M278" s="207"/>
    </row>
    <row r="279" spans="1:16" ht="27" hidden="1" customHeight="1" x14ac:dyDescent="0.25">
      <c r="A279" s="186"/>
      <c r="B279" s="186"/>
      <c r="C279" s="186"/>
      <c r="D279" s="186"/>
      <c r="E279" s="183" t="s">
        <v>242</v>
      </c>
      <c r="F279" s="41"/>
      <c r="G279" s="193">
        <v>49</v>
      </c>
      <c r="H279" s="41" t="s">
        <v>42</v>
      </c>
      <c r="I279" s="37">
        <f t="shared" si="62"/>
        <v>0</v>
      </c>
      <c r="J279" s="309">
        <f t="shared" si="62"/>
        <v>0</v>
      </c>
      <c r="K279" s="309">
        <f t="shared" si="62"/>
        <v>0</v>
      </c>
      <c r="L279" s="33"/>
      <c r="M279" s="207"/>
    </row>
    <row r="280" spans="1:16" ht="35.25" hidden="1" customHeight="1" x14ac:dyDescent="0.25">
      <c r="A280" s="186"/>
      <c r="B280" s="186"/>
      <c r="C280" s="186"/>
      <c r="D280" s="186"/>
      <c r="E280" s="183"/>
      <c r="F280" s="41" t="s">
        <v>244</v>
      </c>
      <c r="G280" s="193">
        <v>49</v>
      </c>
      <c r="H280" s="41" t="s">
        <v>42</v>
      </c>
      <c r="I280" s="37">
        <v>0</v>
      </c>
      <c r="J280" s="309">
        <f>K280-I280</f>
        <v>0</v>
      </c>
      <c r="K280" s="309">
        <v>0</v>
      </c>
      <c r="L280" s="33"/>
      <c r="M280" s="207"/>
    </row>
    <row r="281" spans="1:16" ht="28.5" hidden="1" customHeight="1" x14ac:dyDescent="0.25">
      <c r="A281" s="229"/>
      <c r="B281" s="229"/>
      <c r="C281" s="229"/>
      <c r="D281" s="229"/>
      <c r="E281" s="229"/>
      <c r="F281" s="228"/>
      <c r="G281" s="230"/>
      <c r="H281" s="228" t="s">
        <v>439</v>
      </c>
      <c r="I281" s="228"/>
      <c r="J281" s="311"/>
      <c r="K281" s="311"/>
      <c r="L281" s="33"/>
      <c r="M281" s="207"/>
    </row>
    <row r="282" spans="1:16" ht="15" hidden="1" customHeight="1" x14ac:dyDescent="0.25">
      <c r="A282" s="184">
        <v>3</v>
      </c>
      <c r="B282" s="184"/>
      <c r="C282" s="184"/>
      <c r="D282" s="184"/>
      <c r="E282" s="184"/>
      <c r="F282" s="43"/>
      <c r="G282" s="222"/>
      <c r="H282" s="44" t="s">
        <v>80</v>
      </c>
      <c r="I282" s="32">
        <f t="shared" ref="I282:K284" si="63">I283</f>
        <v>0</v>
      </c>
      <c r="J282" s="308">
        <f t="shared" si="63"/>
        <v>0</v>
      </c>
      <c r="K282" s="308">
        <f t="shared" si="63"/>
        <v>0</v>
      </c>
      <c r="L282" s="33"/>
      <c r="M282" s="207"/>
    </row>
    <row r="283" spans="1:16" ht="35.25" hidden="1" customHeight="1" x14ac:dyDescent="0.25">
      <c r="A283" s="184"/>
      <c r="B283" s="184">
        <v>32</v>
      </c>
      <c r="C283" s="184"/>
      <c r="D283" s="184"/>
      <c r="E283" s="184"/>
      <c r="F283" s="43"/>
      <c r="G283" s="222"/>
      <c r="H283" s="44" t="s">
        <v>21</v>
      </c>
      <c r="I283" s="32">
        <f t="shared" si="63"/>
        <v>0</v>
      </c>
      <c r="J283" s="308">
        <f t="shared" si="63"/>
        <v>0</v>
      </c>
      <c r="K283" s="308">
        <f t="shared" si="63"/>
        <v>0</v>
      </c>
      <c r="L283" s="33"/>
      <c r="M283" s="207"/>
    </row>
    <row r="284" spans="1:16" s="162" customFormat="1" ht="35.25" hidden="1" customHeight="1" x14ac:dyDescent="0.25">
      <c r="A284" s="188"/>
      <c r="B284" s="188"/>
      <c r="C284" s="184">
        <v>324</v>
      </c>
      <c r="D284" s="184"/>
      <c r="E284" s="184"/>
      <c r="F284" s="43"/>
      <c r="G284" s="193"/>
      <c r="H284" s="44" t="s">
        <v>42</v>
      </c>
      <c r="I284" s="32">
        <f t="shared" si="63"/>
        <v>0</v>
      </c>
      <c r="J284" s="308">
        <f t="shared" si="63"/>
        <v>0</v>
      </c>
      <c r="K284" s="308">
        <f t="shared" si="63"/>
        <v>0</v>
      </c>
      <c r="L284" s="33"/>
      <c r="M284" s="207"/>
      <c r="N284" s="293"/>
      <c r="O284" s="161"/>
      <c r="P284" s="164"/>
    </row>
    <row r="285" spans="1:16" ht="35.25" hidden="1" customHeight="1" x14ac:dyDescent="0.25">
      <c r="A285" s="186"/>
      <c r="B285" s="186"/>
      <c r="C285" s="186"/>
      <c r="D285" s="186">
        <v>3241</v>
      </c>
      <c r="E285" s="186"/>
      <c r="F285" s="45"/>
      <c r="G285" s="193">
        <v>49</v>
      </c>
      <c r="H285" s="41" t="s">
        <v>42</v>
      </c>
      <c r="I285" s="37">
        <f t="shared" ref="I285:K286" si="64">I286</f>
        <v>0</v>
      </c>
      <c r="J285" s="309">
        <f t="shared" si="64"/>
        <v>0</v>
      </c>
      <c r="K285" s="309">
        <f t="shared" si="64"/>
        <v>0</v>
      </c>
      <c r="L285" s="33"/>
      <c r="M285" s="207"/>
    </row>
    <row r="286" spans="1:16" ht="35.25" hidden="1" customHeight="1" x14ac:dyDescent="0.25">
      <c r="A286" s="186"/>
      <c r="B286" s="186"/>
      <c r="C286" s="186"/>
      <c r="D286" s="186"/>
      <c r="E286" s="183" t="s">
        <v>242</v>
      </c>
      <c r="F286" s="41"/>
      <c r="G286" s="193">
        <v>49</v>
      </c>
      <c r="H286" s="41" t="s">
        <v>42</v>
      </c>
      <c r="I286" s="37">
        <f t="shared" si="64"/>
        <v>0</v>
      </c>
      <c r="J286" s="309">
        <f t="shared" si="64"/>
        <v>0</v>
      </c>
      <c r="K286" s="309">
        <f t="shared" si="64"/>
        <v>0</v>
      </c>
      <c r="L286" s="33"/>
      <c r="M286" s="207"/>
    </row>
    <row r="287" spans="1:16" ht="35.25" hidden="1" customHeight="1" x14ac:dyDescent="0.25">
      <c r="A287" s="186"/>
      <c r="B287" s="186"/>
      <c r="C287" s="186"/>
      <c r="D287" s="186"/>
      <c r="E287" s="183"/>
      <c r="F287" s="41" t="s">
        <v>244</v>
      </c>
      <c r="G287" s="193">
        <v>49</v>
      </c>
      <c r="H287" s="41" t="s">
        <v>42</v>
      </c>
      <c r="I287" s="37">
        <v>0</v>
      </c>
      <c r="J287" s="309">
        <f>K287-I287</f>
        <v>0</v>
      </c>
      <c r="K287" s="309">
        <v>0</v>
      </c>
      <c r="L287" s="33"/>
      <c r="M287" s="207"/>
    </row>
    <row r="288" spans="1:16" s="24" customFormat="1" ht="30" customHeight="1" x14ac:dyDescent="0.25">
      <c r="A288" s="259"/>
      <c r="B288" s="259"/>
      <c r="C288" s="259"/>
      <c r="D288" s="259"/>
      <c r="E288" s="259"/>
      <c r="F288" s="260"/>
      <c r="G288" s="261"/>
      <c r="H288" s="257" t="s">
        <v>288</v>
      </c>
      <c r="I288" s="258"/>
      <c r="J288" s="306"/>
      <c r="K288" s="306"/>
      <c r="L288" s="33"/>
      <c r="M288" s="207"/>
      <c r="N288" s="293"/>
      <c r="O288" s="38"/>
    </row>
    <row r="289" spans="1:16" s="29" customFormat="1" ht="20.100000000000001" customHeight="1" x14ac:dyDescent="0.25">
      <c r="A289" s="184">
        <v>3</v>
      </c>
      <c r="B289" s="184"/>
      <c r="C289" s="184"/>
      <c r="D289" s="184"/>
      <c r="E289" s="184"/>
      <c r="F289" s="43"/>
      <c r="G289" s="193"/>
      <c r="H289" s="44" t="s">
        <v>80</v>
      </c>
      <c r="I289" s="32">
        <f>I290+I330+I490+I500+I505</f>
        <v>9343277.8699999992</v>
      </c>
      <c r="J289" s="308">
        <f>J290+J330+J490+J500+J505</f>
        <v>0</v>
      </c>
      <c r="K289" s="308">
        <f>K290+K330+K490+K500+K505</f>
        <v>9343277.8699999992</v>
      </c>
      <c r="L289" s="33"/>
      <c r="M289" s="207"/>
      <c r="N289" s="296"/>
      <c r="O289" s="28"/>
      <c r="P289" s="28"/>
    </row>
    <row r="290" spans="1:16" s="29" customFormat="1" ht="20.100000000000001" customHeight="1" x14ac:dyDescent="0.25">
      <c r="A290" s="184"/>
      <c r="B290" s="184">
        <v>31</v>
      </c>
      <c r="C290" s="184"/>
      <c r="D290" s="184"/>
      <c r="E290" s="184"/>
      <c r="F290" s="43"/>
      <c r="G290" s="222"/>
      <c r="H290" s="44" t="s">
        <v>12</v>
      </c>
      <c r="I290" s="32">
        <f t="shared" ref="I290" si="65">I291+I306+I320</f>
        <v>3509755.44</v>
      </c>
      <c r="J290" s="308">
        <f t="shared" ref="J290:K290" si="66">J291+J306+J320</f>
        <v>0</v>
      </c>
      <c r="K290" s="308">
        <f t="shared" si="66"/>
        <v>3509755.44</v>
      </c>
      <c r="L290" s="33"/>
      <c r="M290" s="207"/>
      <c r="N290" s="300"/>
      <c r="O290" s="46"/>
      <c r="P290" s="28"/>
    </row>
    <row r="291" spans="1:16" s="159" customFormat="1" ht="20.100000000000001" customHeight="1" x14ac:dyDescent="0.25">
      <c r="A291" s="188"/>
      <c r="B291" s="188"/>
      <c r="C291" s="184">
        <v>311</v>
      </c>
      <c r="D291" s="184"/>
      <c r="E291" s="184"/>
      <c r="F291" s="43"/>
      <c r="G291" s="193" t="s">
        <v>463</v>
      </c>
      <c r="H291" s="44" t="s">
        <v>13</v>
      </c>
      <c r="I291" s="32">
        <f>I292+I298+I301</f>
        <v>2777555.44</v>
      </c>
      <c r="J291" s="308">
        <f>J292+J298+J301</f>
        <v>0</v>
      </c>
      <c r="K291" s="308">
        <f>K292+K298+K301</f>
        <v>2777555.44</v>
      </c>
      <c r="L291" s="33"/>
      <c r="M291" s="207"/>
      <c r="N291" s="296"/>
      <c r="O291" s="158"/>
      <c r="P291" s="158"/>
    </row>
    <row r="292" spans="1:16" ht="20.100000000000001" customHeight="1" x14ac:dyDescent="0.25">
      <c r="A292" s="186"/>
      <c r="B292" s="186"/>
      <c r="C292" s="186"/>
      <c r="D292" s="186">
        <v>3111</v>
      </c>
      <c r="E292" s="186"/>
      <c r="F292" s="45"/>
      <c r="G292" s="193" t="s">
        <v>463</v>
      </c>
      <c r="H292" s="41" t="s">
        <v>14</v>
      </c>
      <c r="I292" s="37">
        <f t="shared" ref="I292:K292" si="67">I293</f>
        <v>2463955.44</v>
      </c>
      <c r="J292" s="309">
        <f t="shared" si="67"/>
        <v>0</v>
      </c>
      <c r="K292" s="309">
        <f t="shared" si="67"/>
        <v>2463955.44</v>
      </c>
      <c r="L292" s="33"/>
      <c r="M292" s="207"/>
    </row>
    <row r="293" spans="1:16" ht="20.100000000000001" hidden="1" customHeight="1" x14ac:dyDescent="0.25">
      <c r="A293" s="186"/>
      <c r="B293" s="186"/>
      <c r="C293" s="186"/>
      <c r="D293" s="186"/>
      <c r="E293" s="183" t="s">
        <v>289</v>
      </c>
      <c r="F293" s="41"/>
      <c r="G293" s="193" t="s">
        <v>463</v>
      </c>
      <c r="H293" s="41" t="s">
        <v>290</v>
      </c>
      <c r="I293" s="37">
        <f>I294+I296+I297</f>
        <v>2463955.44</v>
      </c>
      <c r="J293" s="309">
        <f>J294+J296+J297+J295</f>
        <v>0</v>
      </c>
      <c r="K293" s="309">
        <f>K294+K296+K297+K295</f>
        <v>2463955.44</v>
      </c>
      <c r="L293" s="33"/>
      <c r="M293" s="207"/>
    </row>
    <row r="294" spans="1:16" s="47" customFormat="1" ht="20.100000000000001" hidden="1" customHeight="1" x14ac:dyDescent="0.25">
      <c r="A294" s="186"/>
      <c r="B294" s="186"/>
      <c r="C294" s="186"/>
      <c r="D294" s="186"/>
      <c r="E294" s="183"/>
      <c r="F294" s="41" t="s">
        <v>291</v>
      </c>
      <c r="G294" s="193" t="s">
        <v>463</v>
      </c>
      <c r="H294" s="41" t="s">
        <v>292</v>
      </c>
      <c r="I294" s="37">
        <v>2071955.44</v>
      </c>
      <c r="J294" s="309">
        <f>K294-I294</f>
        <v>0</v>
      </c>
      <c r="K294" s="309">
        <f>2250000-1600-128444.56-20000-11000-5000-5000-7000</f>
        <v>2071955.44</v>
      </c>
      <c r="L294" s="33"/>
      <c r="M294" s="207"/>
      <c r="N294" s="301"/>
    </row>
    <row r="295" spans="1:16" s="47" customFormat="1" ht="20.100000000000001" hidden="1" customHeight="1" x14ac:dyDescent="0.25">
      <c r="A295" s="186"/>
      <c r="B295" s="186"/>
      <c r="C295" s="186"/>
      <c r="D295" s="186"/>
      <c r="E295" s="183"/>
      <c r="F295" s="41" t="s">
        <v>291</v>
      </c>
      <c r="G295" s="193" t="s">
        <v>505</v>
      </c>
      <c r="H295" s="41" t="s">
        <v>292</v>
      </c>
      <c r="I295" s="37">
        <v>0</v>
      </c>
      <c r="J295" s="309">
        <f>K295-I295</f>
        <v>0</v>
      </c>
      <c r="K295" s="309">
        <v>0</v>
      </c>
      <c r="L295" s="33"/>
      <c r="M295" s="207"/>
      <c r="N295" s="301"/>
    </row>
    <row r="296" spans="1:16" s="47" customFormat="1" ht="20.100000000000001" hidden="1" customHeight="1" x14ac:dyDescent="0.25">
      <c r="A296" s="186"/>
      <c r="B296" s="186"/>
      <c r="C296" s="186"/>
      <c r="D296" s="186"/>
      <c r="E296" s="183"/>
      <c r="F296" s="41" t="s">
        <v>445</v>
      </c>
      <c r="G296" s="193" t="s">
        <v>463</v>
      </c>
      <c r="H296" s="41" t="s">
        <v>469</v>
      </c>
      <c r="I296" s="37">
        <v>92000</v>
      </c>
      <c r="J296" s="309">
        <f>K296-I296</f>
        <v>0</v>
      </c>
      <c r="K296" s="309">
        <v>92000</v>
      </c>
      <c r="L296" s="33"/>
      <c r="M296" s="207"/>
      <c r="N296" s="301"/>
    </row>
    <row r="297" spans="1:16" s="47" customFormat="1" ht="20.100000000000001" hidden="1" customHeight="1" x14ac:dyDescent="0.25">
      <c r="A297" s="186"/>
      <c r="B297" s="186"/>
      <c r="C297" s="186"/>
      <c r="D297" s="186"/>
      <c r="E297" s="183"/>
      <c r="F297" s="41" t="s">
        <v>491</v>
      </c>
      <c r="G297" s="193" t="s">
        <v>463</v>
      </c>
      <c r="H297" s="41" t="s">
        <v>490</v>
      </c>
      <c r="I297" s="37">
        <v>300000</v>
      </c>
      <c r="J297" s="309">
        <f>K297-I297</f>
        <v>0</v>
      </c>
      <c r="K297" s="309">
        <v>300000</v>
      </c>
      <c r="L297" s="33"/>
      <c r="M297" s="207"/>
      <c r="N297" s="301"/>
    </row>
    <row r="298" spans="1:16" ht="20.100000000000001" customHeight="1" x14ac:dyDescent="0.25">
      <c r="A298" s="186"/>
      <c r="B298" s="186"/>
      <c r="C298" s="186"/>
      <c r="D298" s="186">
        <v>3113</v>
      </c>
      <c r="E298" s="186"/>
      <c r="F298" s="45"/>
      <c r="G298" s="193" t="s">
        <v>463</v>
      </c>
      <c r="H298" s="41" t="s">
        <v>15</v>
      </c>
      <c r="I298" s="37">
        <f t="shared" ref="I298:K299" si="68">I299</f>
        <v>39000</v>
      </c>
      <c r="J298" s="309">
        <f t="shared" si="68"/>
        <v>0</v>
      </c>
      <c r="K298" s="309">
        <f t="shared" si="68"/>
        <v>39000</v>
      </c>
      <c r="L298" s="33"/>
      <c r="M298" s="207"/>
      <c r="N298" s="58"/>
    </row>
    <row r="299" spans="1:16" ht="20.100000000000001" hidden="1" customHeight="1" x14ac:dyDescent="0.25">
      <c r="A299" s="186"/>
      <c r="B299" s="186"/>
      <c r="C299" s="186"/>
      <c r="D299" s="186"/>
      <c r="E299" s="183" t="s">
        <v>293</v>
      </c>
      <c r="F299" s="41"/>
      <c r="G299" s="193" t="s">
        <v>463</v>
      </c>
      <c r="H299" s="41" t="s">
        <v>15</v>
      </c>
      <c r="I299" s="37">
        <f t="shared" si="68"/>
        <v>39000</v>
      </c>
      <c r="J299" s="309">
        <f t="shared" si="68"/>
        <v>0</v>
      </c>
      <c r="K299" s="309">
        <f t="shared" si="68"/>
        <v>39000</v>
      </c>
      <c r="L299" s="33"/>
      <c r="M299" s="207"/>
    </row>
    <row r="300" spans="1:16" ht="20.100000000000001" hidden="1" customHeight="1" x14ac:dyDescent="0.25">
      <c r="A300" s="186"/>
      <c r="B300" s="186"/>
      <c r="C300" s="186"/>
      <c r="D300" s="186"/>
      <c r="E300" s="183"/>
      <c r="F300" s="41" t="s">
        <v>294</v>
      </c>
      <c r="G300" s="193" t="s">
        <v>463</v>
      </c>
      <c r="H300" s="41" t="s">
        <v>15</v>
      </c>
      <c r="I300" s="37">
        <v>39000</v>
      </c>
      <c r="J300" s="309">
        <f>K300-I300</f>
        <v>0</v>
      </c>
      <c r="K300" s="309">
        <v>39000</v>
      </c>
      <c r="L300" s="33"/>
      <c r="M300" s="207"/>
    </row>
    <row r="301" spans="1:16" ht="20.100000000000001" customHeight="1" x14ac:dyDescent="0.25">
      <c r="A301" s="186"/>
      <c r="B301" s="186"/>
      <c r="C301" s="186"/>
      <c r="D301" s="186">
        <v>3114</v>
      </c>
      <c r="E301" s="186"/>
      <c r="F301" s="45"/>
      <c r="G301" s="193" t="s">
        <v>463</v>
      </c>
      <c r="H301" s="41" t="s">
        <v>16</v>
      </c>
      <c r="I301" s="37">
        <f t="shared" ref="I301:K301" si="69">I302</f>
        <v>274600</v>
      </c>
      <c r="J301" s="309">
        <f t="shared" si="69"/>
        <v>0</v>
      </c>
      <c r="K301" s="309">
        <f t="shared" si="69"/>
        <v>274600</v>
      </c>
      <c r="L301" s="33"/>
      <c r="M301" s="207"/>
      <c r="N301" s="302"/>
      <c r="O301" s="40"/>
    </row>
    <row r="302" spans="1:16" ht="20.100000000000001" hidden="1" customHeight="1" x14ac:dyDescent="0.25">
      <c r="A302" s="186"/>
      <c r="B302" s="186"/>
      <c r="C302" s="186"/>
      <c r="D302" s="186"/>
      <c r="E302" s="183" t="s">
        <v>295</v>
      </c>
      <c r="F302" s="41"/>
      <c r="G302" s="193" t="s">
        <v>463</v>
      </c>
      <c r="H302" s="41" t="s">
        <v>16</v>
      </c>
      <c r="I302" s="37">
        <f>I303+I305+I304</f>
        <v>274600</v>
      </c>
      <c r="J302" s="309">
        <f>J303+J305+J304</f>
        <v>0</v>
      </c>
      <c r="K302" s="309">
        <f>K303+K305+K304</f>
        <v>274600</v>
      </c>
      <c r="L302" s="33"/>
      <c r="M302" s="207"/>
    </row>
    <row r="303" spans="1:16" ht="20.100000000000001" hidden="1" customHeight="1" x14ac:dyDescent="0.25">
      <c r="A303" s="186"/>
      <c r="B303" s="186"/>
      <c r="C303" s="186"/>
      <c r="D303" s="186"/>
      <c r="E303" s="183"/>
      <c r="F303" s="41" t="s">
        <v>296</v>
      </c>
      <c r="G303" s="193" t="s">
        <v>463</v>
      </c>
      <c r="H303" s="41" t="s">
        <v>16</v>
      </c>
      <c r="I303" s="37">
        <v>274600</v>
      </c>
      <c r="J303" s="309">
        <f>K303-I303</f>
        <v>0</v>
      </c>
      <c r="K303" s="309">
        <f>304900-300-5000-5000-5000-10000-5000</f>
        <v>274600</v>
      </c>
      <c r="L303" s="33"/>
      <c r="M303" s="207"/>
    </row>
    <row r="304" spans="1:16" s="205" customFormat="1" ht="20.100000000000001" hidden="1" customHeight="1" x14ac:dyDescent="0.25">
      <c r="A304" s="186"/>
      <c r="B304" s="186"/>
      <c r="C304" s="186"/>
      <c r="D304" s="186"/>
      <c r="E304" s="183"/>
      <c r="F304" s="41" t="s">
        <v>296</v>
      </c>
      <c r="G304" s="193" t="s">
        <v>505</v>
      </c>
      <c r="H304" s="41" t="s">
        <v>16</v>
      </c>
      <c r="I304" s="37">
        <v>0</v>
      </c>
      <c r="J304" s="309">
        <f>K304-I304</f>
        <v>0</v>
      </c>
      <c r="K304" s="309">
        <v>0</v>
      </c>
      <c r="L304" s="33"/>
      <c r="M304" s="207"/>
      <c r="N304" s="336"/>
      <c r="O304" s="291"/>
      <c r="P304" s="291"/>
    </row>
    <row r="305" spans="1:16" s="205" customFormat="1" ht="20.100000000000001" hidden="1" customHeight="1" x14ac:dyDescent="0.25">
      <c r="A305" s="186"/>
      <c r="B305" s="186"/>
      <c r="C305" s="186"/>
      <c r="D305" s="186"/>
      <c r="E305" s="183"/>
      <c r="F305" s="41" t="s">
        <v>492</v>
      </c>
      <c r="G305" s="193" t="s">
        <v>463</v>
      </c>
      <c r="H305" s="41" t="s">
        <v>493</v>
      </c>
      <c r="I305" s="37">
        <v>0</v>
      </c>
      <c r="J305" s="309">
        <f>K305-I305</f>
        <v>0</v>
      </c>
      <c r="K305" s="309">
        <v>0</v>
      </c>
      <c r="L305" s="33"/>
      <c r="M305" s="207"/>
      <c r="N305" s="293"/>
      <c r="O305" s="273"/>
      <c r="P305" s="273"/>
    </row>
    <row r="306" spans="1:16" s="159" customFormat="1" ht="20.100000000000001" customHeight="1" x14ac:dyDescent="0.25">
      <c r="A306" s="188"/>
      <c r="B306" s="188"/>
      <c r="C306" s="184">
        <v>312</v>
      </c>
      <c r="D306" s="184"/>
      <c r="E306" s="184"/>
      <c r="F306" s="43"/>
      <c r="G306" s="193" t="s">
        <v>463</v>
      </c>
      <c r="H306" s="44" t="s">
        <v>17</v>
      </c>
      <c r="I306" s="32">
        <f>I307</f>
        <v>232650</v>
      </c>
      <c r="J306" s="308">
        <f>J307</f>
        <v>0</v>
      </c>
      <c r="K306" s="308">
        <f>K307</f>
        <v>232650</v>
      </c>
      <c r="L306" s="33"/>
      <c r="M306" s="207"/>
      <c r="N306" s="296"/>
      <c r="O306" s="158"/>
      <c r="P306" s="158"/>
    </row>
    <row r="307" spans="1:16" ht="20.100000000000001" customHeight="1" x14ac:dyDescent="0.25">
      <c r="A307" s="186"/>
      <c r="B307" s="186"/>
      <c r="C307" s="186"/>
      <c r="D307" s="186">
        <v>3121</v>
      </c>
      <c r="E307" s="186"/>
      <c r="F307" s="45"/>
      <c r="G307" s="193" t="s">
        <v>463</v>
      </c>
      <c r="H307" s="41" t="s">
        <v>17</v>
      </c>
      <c r="I307" s="37">
        <f>I308+I310+I312+I314+I318+I316</f>
        <v>232650</v>
      </c>
      <c r="J307" s="309">
        <f>J308+J310+J312+J314+J318+J316</f>
        <v>0</v>
      </c>
      <c r="K307" s="309">
        <f>K308+K310+K312+K314+K318+K316</f>
        <v>232650</v>
      </c>
      <c r="L307" s="33"/>
      <c r="M307" s="207"/>
    </row>
    <row r="308" spans="1:16" ht="20.100000000000001" hidden="1" customHeight="1" x14ac:dyDescent="0.25">
      <c r="A308" s="186"/>
      <c r="B308" s="186"/>
      <c r="C308" s="186"/>
      <c r="D308" s="186"/>
      <c r="E308" s="183" t="s">
        <v>83</v>
      </c>
      <c r="F308" s="41"/>
      <c r="G308" s="193" t="s">
        <v>463</v>
      </c>
      <c r="H308" s="41" t="s">
        <v>84</v>
      </c>
      <c r="I308" s="37">
        <f>I309</f>
        <v>36000</v>
      </c>
      <c r="J308" s="309">
        <f>J309</f>
        <v>0</v>
      </c>
      <c r="K308" s="309">
        <f>K309</f>
        <v>36000</v>
      </c>
      <c r="L308" s="33"/>
      <c r="M308" s="207"/>
    </row>
    <row r="309" spans="1:16" ht="20.100000000000001" hidden="1" customHeight="1" x14ac:dyDescent="0.25">
      <c r="A309" s="186"/>
      <c r="B309" s="186"/>
      <c r="C309" s="186"/>
      <c r="D309" s="186"/>
      <c r="E309" s="183"/>
      <c r="F309" s="41" t="s">
        <v>85</v>
      </c>
      <c r="G309" s="193" t="s">
        <v>463</v>
      </c>
      <c r="H309" s="41" t="s">
        <v>84</v>
      </c>
      <c r="I309" s="37">
        <v>36000</v>
      </c>
      <c r="J309" s="309">
        <f>K309-I309</f>
        <v>0</v>
      </c>
      <c r="K309" s="309">
        <v>36000</v>
      </c>
      <c r="L309" s="33"/>
      <c r="M309" s="207"/>
    </row>
    <row r="310" spans="1:16" ht="20.100000000000001" hidden="1" customHeight="1" x14ac:dyDescent="0.25">
      <c r="A310" s="186"/>
      <c r="B310" s="186"/>
      <c r="C310" s="186"/>
      <c r="D310" s="186"/>
      <c r="E310" s="183" t="s">
        <v>86</v>
      </c>
      <c r="F310" s="41"/>
      <c r="G310" s="193" t="s">
        <v>463</v>
      </c>
      <c r="H310" s="41" t="s">
        <v>87</v>
      </c>
      <c r="I310" s="37">
        <f>I311</f>
        <v>20800</v>
      </c>
      <c r="J310" s="309">
        <f>J311</f>
        <v>0</v>
      </c>
      <c r="K310" s="309">
        <f>K311</f>
        <v>20800</v>
      </c>
      <c r="L310" s="33"/>
      <c r="M310" s="207"/>
    </row>
    <row r="311" spans="1:16" ht="20.100000000000001" hidden="1" customHeight="1" x14ac:dyDescent="0.25">
      <c r="A311" s="186"/>
      <c r="B311" s="186"/>
      <c r="C311" s="186"/>
      <c r="D311" s="186"/>
      <c r="E311" s="183"/>
      <c r="F311" s="41" t="s">
        <v>88</v>
      </c>
      <c r="G311" s="193" t="s">
        <v>463</v>
      </c>
      <c r="H311" s="41" t="s">
        <v>87</v>
      </c>
      <c r="I311" s="37">
        <v>20800</v>
      </c>
      <c r="J311" s="309">
        <f>K311-I311</f>
        <v>0</v>
      </c>
      <c r="K311" s="309">
        <v>20800</v>
      </c>
      <c r="L311" s="33"/>
      <c r="M311" s="207"/>
    </row>
    <row r="312" spans="1:16" ht="20.100000000000001" hidden="1" customHeight="1" x14ac:dyDescent="0.25">
      <c r="A312" s="186"/>
      <c r="B312" s="186"/>
      <c r="C312" s="186"/>
      <c r="D312" s="186"/>
      <c r="E312" s="183" t="s">
        <v>89</v>
      </c>
      <c r="F312" s="41"/>
      <c r="G312" s="193" t="s">
        <v>463</v>
      </c>
      <c r="H312" s="41" t="s">
        <v>90</v>
      </c>
      <c r="I312" s="37">
        <f>I313</f>
        <v>36000</v>
      </c>
      <c r="J312" s="309">
        <f>J313</f>
        <v>0</v>
      </c>
      <c r="K312" s="309">
        <f>K313</f>
        <v>36000</v>
      </c>
      <c r="L312" s="33"/>
      <c r="M312" s="207"/>
    </row>
    <row r="313" spans="1:16" ht="20.100000000000001" hidden="1" customHeight="1" x14ac:dyDescent="0.25">
      <c r="A313" s="186"/>
      <c r="B313" s="186"/>
      <c r="C313" s="186"/>
      <c r="D313" s="186"/>
      <c r="E313" s="183"/>
      <c r="F313" s="41" t="s">
        <v>91</v>
      </c>
      <c r="G313" s="193" t="s">
        <v>463</v>
      </c>
      <c r="H313" s="41" t="s">
        <v>90</v>
      </c>
      <c r="I313" s="37">
        <v>36000</v>
      </c>
      <c r="J313" s="309">
        <f>K313-I313</f>
        <v>0</v>
      </c>
      <c r="K313" s="309">
        <v>36000</v>
      </c>
      <c r="L313" s="33"/>
      <c r="M313" s="207"/>
    </row>
    <row r="314" spans="1:16" ht="20.100000000000001" hidden="1" customHeight="1" x14ac:dyDescent="0.25">
      <c r="A314" s="186"/>
      <c r="B314" s="186"/>
      <c r="C314" s="186"/>
      <c r="D314" s="186"/>
      <c r="E314" s="183" t="s">
        <v>92</v>
      </c>
      <c r="F314" s="41"/>
      <c r="G314" s="193" t="s">
        <v>463</v>
      </c>
      <c r="H314" s="41" t="s">
        <v>93</v>
      </c>
      <c r="I314" s="37">
        <f>I315</f>
        <v>30000</v>
      </c>
      <c r="J314" s="309">
        <f>J315</f>
        <v>0</v>
      </c>
      <c r="K314" s="309">
        <f>K315</f>
        <v>30000</v>
      </c>
      <c r="L314" s="33"/>
      <c r="M314" s="207"/>
    </row>
    <row r="315" spans="1:16" ht="20.100000000000001" hidden="1" customHeight="1" x14ac:dyDescent="0.25">
      <c r="A315" s="186"/>
      <c r="B315" s="186"/>
      <c r="C315" s="186"/>
      <c r="D315" s="186"/>
      <c r="E315" s="183"/>
      <c r="F315" s="41" t="s">
        <v>94</v>
      </c>
      <c r="G315" s="193" t="s">
        <v>463</v>
      </c>
      <c r="H315" s="41" t="s">
        <v>93</v>
      </c>
      <c r="I315" s="37">
        <v>30000</v>
      </c>
      <c r="J315" s="309">
        <f>K315-I315</f>
        <v>0</v>
      </c>
      <c r="K315" s="309">
        <v>30000</v>
      </c>
      <c r="L315" s="33"/>
      <c r="M315" s="207"/>
    </row>
    <row r="316" spans="1:16" ht="20.100000000000001" hidden="1" customHeight="1" x14ac:dyDescent="0.25">
      <c r="A316" s="186"/>
      <c r="B316" s="186"/>
      <c r="C316" s="186"/>
      <c r="D316" s="186"/>
      <c r="E316" s="183" t="s">
        <v>297</v>
      </c>
      <c r="F316" s="41"/>
      <c r="G316" s="193" t="s">
        <v>463</v>
      </c>
      <c r="H316" s="41" t="s">
        <v>298</v>
      </c>
      <c r="I316" s="37">
        <f>I317</f>
        <v>51500</v>
      </c>
      <c r="J316" s="309">
        <f>J317</f>
        <v>0</v>
      </c>
      <c r="K316" s="309">
        <f>K317</f>
        <v>51500</v>
      </c>
      <c r="L316" s="33"/>
      <c r="M316" s="207"/>
    </row>
    <row r="317" spans="1:16" ht="20.100000000000001" hidden="1" customHeight="1" x14ac:dyDescent="0.25">
      <c r="A317" s="186"/>
      <c r="B317" s="186"/>
      <c r="C317" s="186"/>
      <c r="D317" s="186"/>
      <c r="E317" s="183"/>
      <c r="F317" s="41" t="s">
        <v>299</v>
      </c>
      <c r="G317" s="193" t="s">
        <v>463</v>
      </c>
      <c r="H317" s="41" t="s">
        <v>298</v>
      </c>
      <c r="I317" s="37">
        <v>51500</v>
      </c>
      <c r="J317" s="309">
        <f>K317-I317</f>
        <v>0</v>
      </c>
      <c r="K317" s="309">
        <v>51500</v>
      </c>
      <c r="L317" s="33"/>
      <c r="M317" s="207"/>
    </row>
    <row r="318" spans="1:16" ht="20.100000000000001" hidden="1" customHeight="1" x14ac:dyDescent="0.25">
      <c r="A318" s="186"/>
      <c r="B318" s="186"/>
      <c r="C318" s="186"/>
      <c r="D318" s="186"/>
      <c r="E318" s="183" t="s">
        <v>95</v>
      </c>
      <c r="F318" s="41"/>
      <c r="G318" s="193" t="s">
        <v>463</v>
      </c>
      <c r="H318" s="41" t="s">
        <v>96</v>
      </c>
      <c r="I318" s="37">
        <f>I319</f>
        <v>58350</v>
      </c>
      <c r="J318" s="309">
        <f>J319</f>
        <v>0</v>
      </c>
      <c r="K318" s="309">
        <f>K319</f>
        <v>58350</v>
      </c>
      <c r="L318" s="33"/>
      <c r="M318" s="207"/>
    </row>
    <row r="319" spans="1:16" ht="30" hidden="1" customHeight="1" x14ac:dyDescent="0.25">
      <c r="A319" s="186"/>
      <c r="B319" s="186"/>
      <c r="C319" s="186"/>
      <c r="D319" s="186"/>
      <c r="E319" s="183"/>
      <c r="F319" s="41" t="s">
        <v>97</v>
      </c>
      <c r="G319" s="193">
        <v>31</v>
      </c>
      <c r="H319" s="41" t="s">
        <v>98</v>
      </c>
      <c r="I319" s="37">
        <v>58350</v>
      </c>
      <c r="J319" s="309">
        <f>K319-I319</f>
        <v>0</v>
      </c>
      <c r="K319" s="309">
        <f>53800+4550</f>
        <v>58350</v>
      </c>
      <c r="L319" s="33"/>
      <c r="M319" s="207"/>
    </row>
    <row r="320" spans="1:16" s="159" customFormat="1" ht="20.100000000000001" customHeight="1" x14ac:dyDescent="0.25">
      <c r="A320" s="188"/>
      <c r="B320" s="188"/>
      <c r="C320" s="184">
        <v>313</v>
      </c>
      <c r="D320" s="184"/>
      <c r="E320" s="184"/>
      <c r="F320" s="43"/>
      <c r="G320" s="193" t="s">
        <v>463</v>
      </c>
      <c r="H320" s="44" t="s">
        <v>99</v>
      </c>
      <c r="I320" s="32">
        <f>I321+I326</f>
        <v>499550</v>
      </c>
      <c r="J320" s="308">
        <f>J321+J326</f>
        <v>0</v>
      </c>
      <c r="K320" s="308">
        <f>K321+K326</f>
        <v>499550</v>
      </c>
      <c r="L320" s="33"/>
      <c r="M320" s="207"/>
      <c r="N320" s="296"/>
      <c r="O320" s="158"/>
      <c r="P320" s="158"/>
    </row>
    <row r="321" spans="1:16" ht="20.100000000000001" customHeight="1" x14ac:dyDescent="0.25">
      <c r="A321" s="186"/>
      <c r="B321" s="186"/>
      <c r="C321" s="186"/>
      <c r="D321" s="186">
        <v>3132</v>
      </c>
      <c r="E321" s="186"/>
      <c r="F321" s="45"/>
      <c r="G321" s="193" t="s">
        <v>463</v>
      </c>
      <c r="H321" s="41" t="s">
        <v>19</v>
      </c>
      <c r="I321" s="37">
        <f>I322+I324</f>
        <v>499550</v>
      </c>
      <c r="J321" s="309">
        <f>J322+J324</f>
        <v>0</v>
      </c>
      <c r="K321" s="309">
        <f>K322+K324</f>
        <v>499550</v>
      </c>
      <c r="L321" s="33"/>
      <c r="M321" s="207"/>
    </row>
    <row r="322" spans="1:16" ht="20.100000000000001" hidden="1" customHeight="1" x14ac:dyDescent="0.25">
      <c r="A322" s="186"/>
      <c r="B322" s="186"/>
      <c r="C322" s="186"/>
      <c r="D322" s="186"/>
      <c r="E322" s="183" t="s">
        <v>300</v>
      </c>
      <c r="F322" s="41"/>
      <c r="G322" s="193" t="s">
        <v>463</v>
      </c>
      <c r="H322" s="41" t="s">
        <v>19</v>
      </c>
      <c r="I322" s="37">
        <f>I323+I329</f>
        <v>499550</v>
      </c>
      <c r="J322" s="309">
        <f>J323+J329</f>
        <v>0</v>
      </c>
      <c r="K322" s="309">
        <f>K323+K329</f>
        <v>499550</v>
      </c>
      <c r="L322" s="33"/>
      <c r="M322" s="207"/>
    </row>
    <row r="323" spans="1:16" ht="15" hidden="1" customHeight="1" x14ac:dyDescent="0.25">
      <c r="A323" s="186"/>
      <c r="B323" s="186"/>
      <c r="C323" s="186"/>
      <c r="D323" s="186"/>
      <c r="E323" s="183"/>
      <c r="F323" s="41" t="s">
        <v>301</v>
      </c>
      <c r="G323" s="193" t="s">
        <v>463</v>
      </c>
      <c r="H323" s="41" t="s">
        <v>19</v>
      </c>
      <c r="I323" s="37">
        <v>499550</v>
      </c>
      <c r="J323" s="309">
        <f>K323-I323</f>
        <v>0</v>
      </c>
      <c r="K323" s="309">
        <f>532600-500-20000-2000-3000-4550-3000</f>
        <v>499550</v>
      </c>
      <c r="L323" s="33"/>
      <c r="M323" s="207"/>
    </row>
    <row r="324" spans="1:16" ht="30" hidden="1" customHeight="1" x14ac:dyDescent="0.25">
      <c r="A324" s="186"/>
      <c r="B324" s="186"/>
      <c r="C324" s="186"/>
      <c r="D324" s="186"/>
      <c r="E324" s="183" t="s">
        <v>302</v>
      </c>
      <c r="F324" s="41"/>
      <c r="G324" s="193" t="s">
        <v>463</v>
      </c>
      <c r="H324" s="41" t="s">
        <v>19</v>
      </c>
      <c r="I324" s="37">
        <f>I325</f>
        <v>0</v>
      </c>
      <c r="J324" s="309">
        <f>J325</f>
        <v>0</v>
      </c>
      <c r="K324" s="309">
        <f>K325</f>
        <v>0</v>
      </c>
      <c r="L324" s="33"/>
      <c r="M324" s="207"/>
    </row>
    <row r="325" spans="1:16" ht="33" hidden="1" customHeight="1" x14ac:dyDescent="0.25">
      <c r="A325" s="186"/>
      <c r="B325" s="186"/>
      <c r="C325" s="186"/>
      <c r="D325" s="186"/>
      <c r="E325" s="183"/>
      <c r="F325" s="41" t="s">
        <v>303</v>
      </c>
      <c r="G325" s="193" t="s">
        <v>463</v>
      </c>
      <c r="H325" s="41" t="s">
        <v>19</v>
      </c>
      <c r="I325" s="37">
        <v>0</v>
      </c>
      <c r="J325" s="309">
        <f>K325-I325</f>
        <v>0</v>
      </c>
      <c r="K325" s="309">
        <f>44300+600+100+20000-65000</f>
        <v>0</v>
      </c>
      <c r="L325" s="33"/>
      <c r="M325" s="207"/>
    </row>
    <row r="326" spans="1:16" ht="30" hidden="1" customHeight="1" x14ac:dyDescent="0.25">
      <c r="A326" s="186"/>
      <c r="B326" s="186"/>
      <c r="C326" s="186"/>
      <c r="D326" s="186">
        <v>3133</v>
      </c>
      <c r="E326" s="186"/>
      <c r="F326" s="45"/>
      <c r="G326" s="193" t="s">
        <v>463</v>
      </c>
      <c r="H326" s="41" t="s">
        <v>19</v>
      </c>
      <c r="I326" s="37">
        <f t="shared" ref="I326:K327" si="70">I327</f>
        <v>0</v>
      </c>
      <c r="J326" s="309">
        <f t="shared" si="70"/>
        <v>0</v>
      </c>
      <c r="K326" s="309">
        <f t="shared" si="70"/>
        <v>0</v>
      </c>
      <c r="L326" s="33"/>
      <c r="M326" s="207"/>
      <c r="N326" s="58"/>
    </row>
    <row r="327" spans="1:16" ht="30" hidden="1" customHeight="1" x14ac:dyDescent="0.25">
      <c r="A327" s="186"/>
      <c r="B327" s="186"/>
      <c r="C327" s="186"/>
      <c r="D327" s="186"/>
      <c r="E327" s="183" t="s">
        <v>304</v>
      </c>
      <c r="F327" s="41"/>
      <c r="G327" s="193" t="s">
        <v>463</v>
      </c>
      <c r="H327" s="41" t="s">
        <v>19</v>
      </c>
      <c r="I327" s="37">
        <v>0</v>
      </c>
      <c r="J327" s="309">
        <f>K327-I327</f>
        <v>0</v>
      </c>
      <c r="K327" s="309">
        <f t="shared" si="70"/>
        <v>0</v>
      </c>
      <c r="L327" s="33"/>
      <c r="M327" s="207"/>
      <c r="O327" s="38"/>
    </row>
    <row r="328" spans="1:16" ht="30" hidden="1" customHeight="1" x14ac:dyDescent="0.25">
      <c r="A328" s="186"/>
      <c r="B328" s="186"/>
      <c r="C328" s="186"/>
      <c r="D328" s="186"/>
      <c r="E328" s="183"/>
      <c r="F328" s="41" t="s">
        <v>305</v>
      </c>
      <c r="G328" s="193">
        <v>31</v>
      </c>
      <c r="H328" s="41" t="s">
        <v>19</v>
      </c>
      <c r="I328" s="37">
        <v>0</v>
      </c>
      <c r="J328" s="309">
        <f>K328-I328</f>
        <v>0</v>
      </c>
      <c r="K328" s="309">
        <f>106600+1200+1900+300+50000-160000</f>
        <v>0</v>
      </c>
      <c r="L328" s="33"/>
      <c r="M328" s="207"/>
      <c r="O328" s="38"/>
    </row>
    <row r="329" spans="1:16" s="205" customFormat="1" ht="30" hidden="1" customHeight="1" x14ac:dyDescent="0.25">
      <c r="A329" s="186"/>
      <c r="B329" s="186"/>
      <c r="C329" s="186"/>
      <c r="D329" s="186"/>
      <c r="E329" s="183"/>
      <c r="F329" s="41"/>
      <c r="G329" s="193" t="s">
        <v>505</v>
      </c>
      <c r="H329" s="41" t="s">
        <v>19</v>
      </c>
      <c r="I329" s="37">
        <v>0</v>
      </c>
      <c r="J329" s="309">
        <f>K329-I329</f>
        <v>0</v>
      </c>
      <c r="K329" s="309">
        <v>0</v>
      </c>
      <c r="L329" s="33"/>
      <c r="M329" s="207"/>
      <c r="N329" s="336"/>
      <c r="O329" s="38"/>
      <c r="P329" s="291"/>
    </row>
    <row r="330" spans="1:16" s="29" customFormat="1" ht="20.100000000000001" customHeight="1" x14ac:dyDescent="0.25">
      <c r="A330" s="184"/>
      <c r="B330" s="184">
        <v>32</v>
      </c>
      <c r="C330" s="184"/>
      <c r="D330" s="184"/>
      <c r="E330" s="184"/>
      <c r="F330" s="43"/>
      <c r="G330" s="193" t="s">
        <v>463</v>
      </c>
      <c r="H330" s="228" t="s">
        <v>21</v>
      </c>
      <c r="I330" s="32">
        <f>I331+I352+I390+I454+I458</f>
        <v>5808022.4299999997</v>
      </c>
      <c r="J330" s="308">
        <f>J331+J352+J390+J454+J458</f>
        <v>0</v>
      </c>
      <c r="K330" s="308">
        <f>K331+K352+K390+K454+K458</f>
        <v>5808022.4299999997</v>
      </c>
      <c r="L330" s="33"/>
      <c r="M330" s="207"/>
      <c r="N330" s="296"/>
      <c r="O330" s="28"/>
      <c r="P330" s="28"/>
    </row>
    <row r="331" spans="1:16" s="159" customFormat="1" ht="20.100000000000001" customHeight="1" x14ac:dyDescent="0.25">
      <c r="A331" s="188"/>
      <c r="B331" s="188"/>
      <c r="C331" s="184">
        <v>321</v>
      </c>
      <c r="D331" s="184"/>
      <c r="E331" s="223"/>
      <c r="F331" s="224"/>
      <c r="G331" s="193" t="s">
        <v>463</v>
      </c>
      <c r="H331" s="44" t="s">
        <v>22</v>
      </c>
      <c r="I331" s="32">
        <f>I332+I341+I346</f>
        <v>234900</v>
      </c>
      <c r="J331" s="308">
        <f>J332+J341+J346</f>
        <v>0</v>
      </c>
      <c r="K331" s="308">
        <f>K332+K341+K346</f>
        <v>234900</v>
      </c>
      <c r="L331" s="33"/>
      <c r="M331" s="207"/>
      <c r="N331" s="296"/>
      <c r="O331" s="158"/>
      <c r="P331" s="158"/>
    </row>
    <row r="332" spans="1:16" ht="20.100000000000001" customHeight="1" x14ac:dyDescent="0.25">
      <c r="A332" s="186"/>
      <c r="B332" s="186"/>
      <c r="C332" s="186"/>
      <c r="D332" s="186">
        <v>3211</v>
      </c>
      <c r="E332" s="225"/>
      <c r="F332" s="226"/>
      <c r="G332" s="193" t="s">
        <v>463</v>
      </c>
      <c r="H332" s="41" t="s">
        <v>23</v>
      </c>
      <c r="I332" s="37">
        <f>I333+I335+I337+I339</f>
        <v>50900</v>
      </c>
      <c r="J332" s="309">
        <f>J333+J335+J337+J339</f>
        <v>0</v>
      </c>
      <c r="K332" s="309">
        <f>K333+K335+K337+K339</f>
        <v>50900</v>
      </c>
      <c r="L332" s="33"/>
      <c r="M332" s="207"/>
    </row>
    <row r="333" spans="1:16" s="47" customFormat="1" ht="20.100000000000001" hidden="1" customHeight="1" x14ac:dyDescent="0.25">
      <c r="A333" s="186"/>
      <c r="B333" s="186"/>
      <c r="C333" s="186"/>
      <c r="D333" s="186"/>
      <c r="E333" s="183" t="s">
        <v>306</v>
      </c>
      <c r="F333" s="41"/>
      <c r="G333" s="193" t="s">
        <v>463</v>
      </c>
      <c r="H333" s="41" t="s">
        <v>101</v>
      </c>
      <c r="I333" s="37">
        <f>I334</f>
        <v>24000</v>
      </c>
      <c r="J333" s="309">
        <f>J334</f>
        <v>0</v>
      </c>
      <c r="K333" s="309">
        <f>K334</f>
        <v>24000</v>
      </c>
      <c r="L333" s="33"/>
      <c r="M333" s="207"/>
      <c r="N333" s="293"/>
      <c r="O333" s="24"/>
      <c r="P333" s="24"/>
    </row>
    <row r="334" spans="1:16" s="47" customFormat="1" ht="20.100000000000001" hidden="1" customHeight="1" x14ac:dyDescent="0.25">
      <c r="A334" s="186"/>
      <c r="B334" s="186"/>
      <c r="C334" s="186"/>
      <c r="D334" s="186"/>
      <c r="E334" s="183"/>
      <c r="F334" s="41" t="s">
        <v>307</v>
      </c>
      <c r="G334" s="193" t="s">
        <v>463</v>
      </c>
      <c r="H334" s="41" t="s">
        <v>101</v>
      </c>
      <c r="I334" s="37">
        <v>24000</v>
      </c>
      <c r="J334" s="309">
        <f>K334-I334</f>
        <v>0</v>
      </c>
      <c r="K334" s="309">
        <v>24000</v>
      </c>
      <c r="L334" s="33"/>
      <c r="M334" s="207"/>
      <c r="N334" s="293"/>
      <c r="O334" s="24"/>
      <c r="P334" s="24"/>
    </row>
    <row r="335" spans="1:16" s="47" customFormat="1" ht="30" hidden="1" customHeight="1" x14ac:dyDescent="0.25">
      <c r="A335" s="186"/>
      <c r="B335" s="186"/>
      <c r="C335" s="186"/>
      <c r="D335" s="186"/>
      <c r="E335" s="183" t="s">
        <v>308</v>
      </c>
      <c r="F335" s="41"/>
      <c r="G335" s="193" t="s">
        <v>463</v>
      </c>
      <c r="H335" s="41" t="s">
        <v>102</v>
      </c>
      <c r="I335" s="37">
        <f>I336</f>
        <v>20600</v>
      </c>
      <c r="J335" s="309">
        <f>J336</f>
        <v>0</v>
      </c>
      <c r="K335" s="309">
        <f>K336</f>
        <v>20600</v>
      </c>
      <c r="L335" s="33"/>
      <c r="M335" s="207"/>
      <c r="N335" s="293"/>
      <c r="O335" s="24"/>
      <c r="P335" s="24"/>
    </row>
    <row r="336" spans="1:16" s="47" customFormat="1" ht="30" hidden="1" customHeight="1" x14ac:dyDescent="0.25">
      <c r="A336" s="186"/>
      <c r="B336" s="186"/>
      <c r="C336" s="186"/>
      <c r="D336" s="186"/>
      <c r="E336" s="183"/>
      <c r="F336" s="41" t="s">
        <v>309</v>
      </c>
      <c r="G336" s="193" t="s">
        <v>463</v>
      </c>
      <c r="H336" s="41" t="s">
        <v>102</v>
      </c>
      <c r="I336" s="37">
        <v>20600</v>
      </c>
      <c r="J336" s="309">
        <f>K336-I336</f>
        <v>0</v>
      </c>
      <c r="K336" s="309">
        <v>20600</v>
      </c>
      <c r="L336" s="33"/>
      <c r="M336" s="207"/>
      <c r="N336" s="293"/>
      <c r="O336" s="24"/>
      <c r="P336" s="24"/>
    </row>
    <row r="337" spans="1:16" s="47" customFormat="1" ht="30" hidden="1" customHeight="1" x14ac:dyDescent="0.25">
      <c r="A337" s="186"/>
      <c r="B337" s="186"/>
      <c r="C337" s="186"/>
      <c r="D337" s="186"/>
      <c r="E337" s="183" t="s">
        <v>310</v>
      </c>
      <c r="F337" s="41"/>
      <c r="G337" s="193" t="s">
        <v>463</v>
      </c>
      <c r="H337" s="41" t="s">
        <v>103</v>
      </c>
      <c r="I337" s="37">
        <f>I338</f>
        <v>4000</v>
      </c>
      <c r="J337" s="309">
        <f>J338</f>
        <v>0</v>
      </c>
      <c r="K337" s="309">
        <f>K338</f>
        <v>4000</v>
      </c>
      <c r="L337" s="33"/>
      <c r="M337" s="207"/>
      <c r="N337" s="293"/>
      <c r="O337" s="24"/>
      <c r="P337" s="24"/>
    </row>
    <row r="338" spans="1:16" s="47" customFormat="1" ht="30" hidden="1" customHeight="1" x14ac:dyDescent="0.25">
      <c r="A338" s="186"/>
      <c r="B338" s="186"/>
      <c r="C338" s="186"/>
      <c r="D338" s="186"/>
      <c r="E338" s="183"/>
      <c r="F338" s="41" t="s">
        <v>311</v>
      </c>
      <c r="G338" s="193" t="s">
        <v>463</v>
      </c>
      <c r="H338" s="41" t="s">
        <v>103</v>
      </c>
      <c r="I338" s="37">
        <v>4000</v>
      </c>
      <c r="J338" s="309">
        <f>K338-I338</f>
        <v>0</v>
      </c>
      <c r="K338" s="309">
        <v>4000</v>
      </c>
      <c r="L338" s="33"/>
      <c r="M338" s="207"/>
      <c r="N338" s="293"/>
      <c r="O338" s="24"/>
      <c r="P338" s="24"/>
    </row>
    <row r="339" spans="1:16" s="47" customFormat="1" ht="20.100000000000001" hidden="1" customHeight="1" x14ac:dyDescent="0.25">
      <c r="A339" s="186"/>
      <c r="B339" s="186"/>
      <c r="C339" s="186"/>
      <c r="D339" s="186"/>
      <c r="E339" s="183" t="s">
        <v>312</v>
      </c>
      <c r="F339" s="41"/>
      <c r="G339" s="193" t="s">
        <v>463</v>
      </c>
      <c r="H339" s="41" t="s">
        <v>104</v>
      </c>
      <c r="I339" s="37">
        <f>I340</f>
        <v>2300</v>
      </c>
      <c r="J339" s="309">
        <f>J340</f>
        <v>0</v>
      </c>
      <c r="K339" s="309">
        <f>K340</f>
        <v>2300</v>
      </c>
      <c r="L339" s="33"/>
      <c r="M339" s="207"/>
      <c r="N339" s="293"/>
      <c r="O339" s="24"/>
      <c r="P339" s="24"/>
    </row>
    <row r="340" spans="1:16" s="47" customFormat="1" ht="15" hidden="1" customHeight="1" x14ac:dyDescent="0.25">
      <c r="A340" s="186"/>
      <c r="B340" s="186"/>
      <c r="C340" s="186"/>
      <c r="D340" s="186"/>
      <c r="E340" s="183"/>
      <c r="F340" s="41" t="s">
        <v>313</v>
      </c>
      <c r="G340" s="193" t="s">
        <v>463</v>
      </c>
      <c r="H340" s="41" t="s">
        <v>104</v>
      </c>
      <c r="I340" s="37">
        <v>2300</v>
      </c>
      <c r="J340" s="309">
        <f>K340-I340</f>
        <v>0</v>
      </c>
      <c r="K340" s="309">
        <f>2000+300</f>
        <v>2300</v>
      </c>
      <c r="L340" s="33"/>
      <c r="M340" s="207"/>
      <c r="N340" s="293"/>
      <c r="O340" s="24"/>
      <c r="P340" s="24"/>
    </row>
    <row r="341" spans="1:16" ht="30" customHeight="1" x14ac:dyDescent="0.25">
      <c r="A341" s="186"/>
      <c r="B341" s="186"/>
      <c r="C341" s="186"/>
      <c r="D341" s="186">
        <v>3212</v>
      </c>
      <c r="E341" s="225"/>
      <c r="F341" s="226"/>
      <c r="G341" s="193" t="s">
        <v>463</v>
      </c>
      <c r="H341" s="41" t="s">
        <v>24</v>
      </c>
      <c r="I341" s="37">
        <f>I342+I344</f>
        <v>127000</v>
      </c>
      <c r="J341" s="309">
        <f>J342+J344</f>
        <v>0</v>
      </c>
      <c r="K341" s="309">
        <f>K342+K344</f>
        <v>127000</v>
      </c>
      <c r="L341" s="33"/>
      <c r="M341" s="207"/>
    </row>
    <row r="342" spans="1:16" ht="20.100000000000001" hidden="1" customHeight="1" x14ac:dyDescent="0.25">
      <c r="A342" s="186"/>
      <c r="B342" s="186"/>
      <c r="C342" s="186"/>
      <c r="D342" s="186"/>
      <c r="E342" s="183" t="s">
        <v>314</v>
      </c>
      <c r="F342" s="41"/>
      <c r="G342" s="193" t="s">
        <v>463</v>
      </c>
      <c r="H342" s="41" t="s">
        <v>105</v>
      </c>
      <c r="I342" s="37">
        <f>I343</f>
        <v>115000</v>
      </c>
      <c r="J342" s="309">
        <f>J343</f>
        <v>0</v>
      </c>
      <c r="K342" s="309">
        <f>K343</f>
        <v>115000</v>
      </c>
      <c r="L342" s="33"/>
      <c r="M342" s="207"/>
    </row>
    <row r="343" spans="1:16" ht="20.100000000000001" hidden="1" customHeight="1" x14ac:dyDescent="0.25">
      <c r="A343" s="186"/>
      <c r="B343" s="186"/>
      <c r="C343" s="186"/>
      <c r="D343" s="186"/>
      <c r="E343" s="183"/>
      <c r="F343" s="41" t="s">
        <v>315</v>
      </c>
      <c r="G343" s="193" t="s">
        <v>463</v>
      </c>
      <c r="H343" s="41" t="s">
        <v>105</v>
      </c>
      <c r="I343" s="37">
        <v>115000</v>
      </c>
      <c r="J343" s="309">
        <f>K343-I343</f>
        <v>0</v>
      </c>
      <c r="K343" s="309">
        <v>115000</v>
      </c>
      <c r="L343" s="33"/>
      <c r="M343" s="207"/>
    </row>
    <row r="344" spans="1:16" ht="20.100000000000001" hidden="1" customHeight="1" x14ac:dyDescent="0.25">
      <c r="A344" s="186"/>
      <c r="B344" s="186"/>
      <c r="C344" s="186"/>
      <c r="D344" s="186"/>
      <c r="E344" s="183" t="s">
        <v>316</v>
      </c>
      <c r="F344" s="41"/>
      <c r="G344" s="193" t="s">
        <v>463</v>
      </c>
      <c r="H344" s="41" t="s">
        <v>317</v>
      </c>
      <c r="I344" s="37">
        <f>I345</f>
        <v>12000</v>
      </c>
      <c r="J344" s="309">
        <f>J345</f>
        <v>0</v>
      </c>
      <c r="K344" s="309">
        <f>K345</f>
        <v>12000</v>
      </c>
      <c r="L344" s="33"/>
      <c r="M344" s="207"/>
    </row>
    <row r="345" spans="1:16" ht="20.100000000000001" hidden="1" customHeight="1" x14ac:dyDescent="0.25">
      <c r="A345" s="186"/>
      <c r="B345" s="186"/>
      <c r="C345" s="186"/>
      <c r="D345" s="186"/>
      <c r="E345" s="183"/>
      <c r="F345" s="41" t="s">
        <v>318</v>
      </c>
      <c r="G345" s="193" t="s">
        <v>463</v>
      </c>
      <c r="H345" s="41" t="s">
        <v>317</v>
      </c>
      <c r="I345" s="37">
        <v>12000</v>
      </c>
      <c r="J345" s="309">
        <f>K345-I345</f>
        <v>0</v>
      </c>
      <c r="K345" s="309">
        <v>12000</v>
      </c>
      <c r="L345" s="33"/>
      <c r="M345" s="207"/>
    </row>
    <row r="346" spans="1:16" ht="20.100000000000001" customHeight="1" x14ac:dyDescent="0.25">
      <c r="A346" s="186"/>
      <c r="B346" s="186"/>
      <c r="C346" s="186"/>
      <c r="D346" s="186">
        <v>3213</v>
      </c>
      <c r="E346" s="225"/>
      <c r="F346" s="226"/>
      <c r="G346" s="193" t="s">
        <v>463</v>
      </c>
      <c r="H346" s="41" t="s">
        <v>25</v>
      </c>
      <c r="I346" s="37">
        <f>I347+I350</f>
        <v>57000</v>
      </c>
      <c r="J346" s="309">
        <f>J347+J350</f>
        <v>0</v>
      </c>
      <c r="K346" s="309">
        <f>K347+K350</f>
        <v>57000</v>
      </c>
      <c r="L346" s="33"/>
      <c r="M346" s="207"/>
    </row>
    <row r="347" spans="1:16" ht="20.100000000000001" hidden="1" customHeight="1" x14ac:dyDescent="0.25">
      <c r="A347" s="186"/>
      <c r="B347" s="186"/>
      <c r="C347" s="225"/>
      <c r="D347" s="225"/>
      <c r="E347" s="183" t="s">
        <v>107</v>
      </c>
      <c r="F347" s="41"/>
      <c r="G347" s="193" t="s">
        <v>463</v>
      </c>
      <c r="H347" s="41" t="s">
        <v>108</v>
      </c>
      <c r="I347" s="37">
        <f>I348+I349</f>
        <v>47000</v>
      </c>
      <c r="J347" s="309">
        <f>J348+J349</f>
        <v>0</v>
      </c>
      <c r="K347" s="309">
        <f>K348+K349</f>
        <v>47000</v>
      </c>
      <c r="L347" s="33"/>
      <c r="M347" s="207"/>
    </row>
    <row r="348" spans="1:16" ht="20.100000000000001" hidden="1" customHeight="1" x14ac:dyDescent="0.25">
      <c r="A348" s="186"/>
      <c r="B348" s="186"/>
      <c r="C348" s="225"/>
      <c r="D348" s="225"/>
      <c r="E348" s="183"/>
      <c r="F348" s="41" t="s">
        <v>109</v>
      </c>
      <c r="G348" s="193" t="s">
        <v>463</v>
      </c>
      <c r="H348" s="41" t="s">
        <v>319</v>
      </c>
      <c r="I348" s="37">
        <v>35000</v>
      </c>
      <c r="J348" s="309">
        <f>K348-I348</f>
        <v>0</v>
      </c>
      <c r="K348" s="309">
        <v>35000</v>
      </c>
      <c r="L348" s="33"/>
      <c r="M348" s="207"/>
    </row>
    <row r="349" spans="1:16" ht="20.100000000000001" hidden="1" customHeight="1" x14ac:dyDescent="0.25">
      <c r="A349" s="186"/>
      <c r="B349" s="186"/>
      <c r="C349" s="225"/>
      <c r="D349" s="225"/>
      <c r="E349" s="183"/>
      <c r="F349" s="41" t="s">
        <v>111</v>
      </c>
      <c r="G349" s="193" t="s">
        <v>463</v>
      </c>
      <c r="H349" s="41" t="s">
        <v>320</v>
      </c>
      <c r="I349" s="37">
        <v>12000</v>
      </c>
      <c r="J349" s="309">
        <f>K349-I349</f>
        <v>0</v>
      </c>
      <c r="K349" s="309">
        <v>12000</v>
      </c>
      <c r="L349" s="33"/>
      <c r="M349" s="207"/>
    </row>
    <row r="350" spans="1:16" ht="20.100000000000001" hidden="1" customHeight="1" x14ac:dyDescent="0.25">
      <c r="A350" s="186"/>
      <c r="B350" s="186"/>
      <c r="C350" s="225"/>
      <c r="D350" s="225"/>
      <c r="E350" s="183" t="s">
        <v>113</v>
      </c>
      <c r="F350" s="41"/>
      <c r="G350" s="193" t="s">
        <v>463</v>
      </c>
      <c r="H350" s="41" t="s">
        <v>114</v>
      </c>
      <c r="I350" s="37">
        <f>I351</f>
        <v>10000</v>
      </c>
      <c r="J350" s="309">
        <f>J351</f>
        <v>0</v>
      </c>
      <c r="K350" s="309">
        <f>K351</f>
        <v>10000</v>
      </c>
      <c r="L350" s="33"/>
      <c r="M350" s="207"/>
    </row>
    <row r="351" spans="1:16" ht="20.100000000000001" hidden="1" customHeight="1" x14ac:dyDescent="0.25">
      <c r="A351" s="186"/>
      <c r="B351" s="186"/>
      <c r="C351" s="225"/>
      <c r="D351" s="225"/>
      <c r="E351" s="183"/>
      <c r="F351" s="41" t="s">
        <v>115</v>
      </c>
      <c r="G351" s="193" t="s">
        <v>463</v>
      </c>
      <c r="H351" s="41" t="s">
        <v>114</v>
      </c>
      <c r="I351" s="37">
        <v>10000</v>
      </c>
      <c r="J351" s="309">
        <f>K351-I351</f>
        <v>0</v>
      </c>
      <c r="K351" s="309">
        <v>10000</v>
      </c>
      <c r="L351" s="33"/>
      <c r="M351" s="207"/>
    </row>
    <row r="352" spans="1:16" s="159" customFormat="1" ht="20.100000000000001" customHeight="1" x14ac:dyDescent="0.25">
      <c r="A352" s="188"/>
      <c r="B352" s="188"/>
      <c r="C352" s="184">
        <v>322</v>
      </c>
      <c r="D352" s="184"/>
      <c r="E352" s="184"/>
      <c r="F352" s="43"/>
      <c r="G352" s="193" t="s">
        <v>463</v>
      </c>
      <c r="H352" s="44" t="s">
        <v>26</v>
      </c>
      <c r="I352" s="32">
        <f>I353+I366+I371+I379+I382+I387</f>
        <v>2926833.4299999997</v>
      </c>
      <c r="J352" s="308">
        <f>J353+J366+J371+J379+J382+J387</f>
        <v>0</v>
      </c>
      <c r="K352" s="308">
        <f>K353+K366+K371+K379+K382+K387</f>
        <v>2926833.4299999997</v>
      </c>
      <c r="L352" s="33"/>
      <c r="M352" s="207"/>
      <c r="N352" s="296"/>
      <c r="O352" s="158"/>
      <c r="P352" s="158"/>
    </row>
    <row r="353" spans="1:16" s="47" customFormat="1" ht="20.100000000000001" customHeight="1" x14ac:dyDescent="0.25">
      <c r="A353" s="186"/>
      <c r="B353" s="186"/>
      <c r="C353" s="186"/>
      <c r="D353" s="186">
        <v>3221</v>
      </c>
      <c r="E353" s="186"/>
      <c r="F353" s="45"/>
      <c r="G353" s="193" t="s">
        <v>463</v>
      </c>
      <c r="H353" s="41" t="s">
        <v>116</v>
      </c>
      <c r="I353" s="37">
        <f>I354+I358+I360+I362+I364</f>
        <v>147200</v>
      </c>
      <c r="J353" s="309">
        <f>J354+J358+J360+J362+J364</f>
        <v>0</v>
      </c>
      <c r="K353" s="309">
        <f>K354+K358+K360+K362+K364</f>
        <v>147200</v>
      </c>
      <c r="L353" s="33"/>
      <c r="M353" s="207"/>
      <c r="N353" s="293"/>
      <c r="O353" s="24"/>
      <c r="P353" s="24"/>
    </row>
    <row r="354" spans="1:16" s="47" customFormat="1" ht="20.100000000000001" hidden="1" customHeight="1" x14ac:dyDescent="0.25">
      <c r="A354" s="186"/>
      <c r="B354" s="186"/>
      <c r="C354" s="186"/>
      <c r="D354" s="186"/>
      <c r="E354" s="183" t="s">
        <v>117</v>
      </c>
      <c r="F354" s="41"/>
      <c r="G354" s="193" t="s">
        <v>463</v>
      </c>
      <c r="H354" s="41" t="s">
        <v>118</v>
      </c>
      <c r="I354" s="37">
        <f>I355+I356</f>
        <v>55100</v>
      </c>
      <c r="J354" s="309">
        <f>J355+J356+J357</f>
        <v>0</v>
      </c>
      <c r="K354" s="309">
        <f>K355+K356+K357</f>
        <v>55100</v>
      </c>
      <c r="L354" s="33"/>
      <c r="M354" s="207"/>
      <c r="N354" s="58"/>
      <c r="O354" s="24"/>
      <c r="P354" s="24"/>
    </row>
    <row r="355" spans="1:16" s="47" customFormat="1" ht="20.100000000000001" hidden="1" customHeight="1" x14ac:dyDescent="0.25">
      <c r="A355" s="186"/>
      <c r="B355" s="186"/>
      <c r="C355" s="186"/>
      <c r="D355" s="186"/>
      <c r="E355" s="183"/>
      <c r="F355" s="41" t="s">
        <v>119</v>
      </c>
      <c r="G355" s="193" t="s">
        <v>463</v>
      </c>
      <c r="H355" s="41" t="s">
        <v>118</v>
      </c>
      <c r="I355" s="37">
        <v>32100</v>
      </c>
      <c r="J355" s="309">
        <f>K355-I355</f>
        <v>0</v>
      </c>
      <c r="K355" s="309">
        <f>33000-900</f>
        <v>32100</v>
      </c>
      <c r="L355" s="33"/>
      <c r="M355" s="207"/>
      <c r="N355" s="58"/>
      <c r="O355" s="24"/>
      <c r="P355" s="24"/>
    </row>
    <row r="356" spans="1:16" s="47" customFormat="1" ht="20.100000000000001" hidden="1" customHeight="1" x14ac:dyDescent="0.25">
      <c r="A356" s="186"/>
      <c r="B356" s="186"/>
      <c r="C356" s="186"/>
      <c r="D356" s="186"/>
      <c r="E356" s="183"/>
      <c r="F356" s="41" t="s">
        <v>120</v>
      </c>
      <c r="G356" s="193" t="s">
        <v>463</v>
      </c>
      <c r="H356" s="41" t="s">
        <v>321</v>
      </c>
      <c r="I356" s="37">
        <v>23000</v>
      </c>
      <c r="J356" s="309">
        <f>K356-I356</f>
        <v>0</v>
      </c>
      <c r="K356" s="309">
        <v>23000</v>
      </c>
      <c r="L356" s="33"/>
      <c r="M356" s="207"/>
      <c r="N356" s="58"/>
      <c r="O356" s="24"/>
      <c r="P356" s="24"/>
    </row>
    <row r="357" spans="1:16" s="47" customFormat="1" ht="20.100000000000001" hidden="1" customHeight="1" x14ac:dyDescent="0.25">
      <c r="A357" s="186"/>
      <c r="B357" s="186"/>
      <c r="C357" s="186"/>
      <c r="D357" s="186"/>
      <c r="E357" s="183"/>
      <c r="F357" s="41" t="s">
        <v>119</v>
      </c>
      <c r="G357" s="193" t="s">
        <v>505</v>
      </c>
      <c r="H357" s="41" t="s">
        <v>379</v>
      </c>
      <c r="I357" s="37">
        <v>0</v>
      </c>
      <c r="J357" s="309">
        <f>K357-I357</f>
        <v>0</v>
      </c>
      <c r="K357" s="309">
        <v>0</v>
      </c>
      <c r="L357" s="33"/>
      <c r="M357" s="207"/>
      <c r="N357" s="58"/>
      <c r="O357" s="291"/>
      <c r="P357" s="291"/>
    </row>
    <row r="358" spans="1:16" s="47" customFormat="1" ht="30" hidden="1" customHeight="1" x14ac:dyDescent="0.25">
      <c r="A358" s="186"/>
      <c r="B358" s="186"/>
      <c r="C358" s="186"/>
      <c r="D358" s="186"/>
      <c r="E358" s="183" t="s">
        <v>122</v>
      </c>
      <c r="F358" s="41"/>
      <c r="G358" s="193" t="s">
        <v>463</v>
      </c>
      <c r="H358" s="41" t="s">
        <v>322</v>
      </c>
      <c r="I358" s="37">
        <f>I359</f>
        <v>14000</v>
      </c>
      <c r="J358" s="309">
        <f>J359</f>
        <v>0</v>
      </c>
      <c r="K358" s="309">
        <f>K359</f>
        <v>14000</v>
      </c>
      <c r="L358" s="33"/>
      <c r="M358" s="207"/>
      <c r="N358" s="293"/>
      <c r="O358" s="24"/>
      <c r="P358" s="24"/>
    </row>
    <row r="359" spans="1:16" s="47" customFormat="1" ht="30" hidden="1" customHeight="1" x14ac:dyDescent="0.25">
      <c r="A359" s="186"/>
      <c r="B359" s="186"/>
      <c r="C359" s="186"/>
      <c r="D359" s="186"/>
      <c r="E359" s="183"/>
      <c r="F359" s="41" t="s">
        <v>124</v>
      </c>
      <c r="G359" s="193" t="s">
        <v>463</v>
      </c>
      <c r="H359" s="41" t="s">
        <v>123</v>
      </c>
      <c r="I359" s="37">
        <v>14000</v>
      </c>
      <c r="J359" s="309">
        <f>K359-I359</f>
        <v>0</v>
      </c>
      <c r="K359" s="309">
        <v>14000</v>
      </c>
      <c r="L359" s="33"/>
      <c r="M359" s="207"/>
      <c r="N359" s="293"/>
      <c r="O359" s="24"/>
      <c r="P359" s="24"/>
    </row>
    <row r="360" spans="1:16" s="47" customFormat="1" ht="20.100000000000001" hidden="1" customHeight="1" x14ac:dyDescent="0.25">
      <c r="A360" s="186"/>
      <c r="B360" s="186"/>
      <c r="C360" s="186"/>
      <c r="D360" s="186"/>
      <c r="E360" s="183" t="s">
        <v>125</v>
      </c>
      <c r="F360" s="41"/>
      <c r="G360" s="193" t="s">
        <v>463</v>
      </c>
      <c r="H360" s="41" t="s">
        <v>126</v>
      </c>
      <c r="I360" s="37">
        <f>I361</f>
        <v>15000</v>
      </c>
      <c r="J360" s="309">
        <f>J361</f>
        <v>0</v>
      </c>
      <c r="K360" s="309">
        <f>K361</f>
        <v>15000</v>
      </c>
      <c r="L360" s="33"/>
      <c r="M360" s="207"/>
      <c r="N360" s="293"/>
      <c r="O360" s="24"/>
      <c r="P360" s="24"/>
    </row>
    <row r="361" spans="1:16" s="47" customFormat="1" ht="20.100000000000001" hidden="1" customHeight="1" x14ac:dyDescent="0.25">
      <c r="A361" s="186"/>
      <c r="B361" s="186"/>
      <c r="C361" s="186"/>
      <c r="D361" s="186"/>
      <c r="E361" s="183"/>
      <c r="F361" s="41" t="s">
        <v>127</v>
      </c>
      <c r="G361" s="193" t="s">
        <v>463</v>
      </c>
      <c r="H361" s="41" t="s">
        <v>126</v>
      </c>
      <c r="I361" s="37">
        <v>15000</v>
      </c>
      <c r="J361" s="309">
        <f>K361-I361</f>
        <v>0</v>
      </c>
      <c r="K361" s="309">
        <v>15000</v>
      </c>
      <c r="L361" s="33"/>
      <c r="M361" s="207"/>
      <c r="N361" s="293"/>
      <c r="O361" s="24"/>
      <c r="P361" s="24"/>
    </row>
    <row r="362" spans="1:16" s="47" customFormat="1" ht="20.100000000000001" hidden="1" customHeight="1" x14ac:dyDescent="0.25">
      <c r="A362" s="186"/>
      <c r="B362" s="186"/>
      <c r="C362" s="186"/>
      <c r="D362" s="186"/>
      <c r="E362" s="183" t="s">
        <v>128</v>
      </c>
      <c r="F362" s="41"/>
      <c r="G362" s="193" t="s">
        <v>463</v>
      </c>
      <c r="H362" s="41" t="s">
        <v>129</v>
      </c>
      <c r="I362" s="37">
        <f>I363</f>
        <v>43100</v>
      </c>
      <c r="J362" s="309">
        <f>J363</f>
        <v>0</v>
      </c>
      <c r="K362" s="309">
        <f>K363</f>
        <v>43100</v>
      </c>
      <c r="L362" s="33"/>
      <c r="M362" s="207"/>
      <c r="N362" s="293"/>
      <c r="O362" s="24"/>
      <c r="P362" s="24"/>
    </row>
    <row r="363" spans="1:16" s="47" customFormat="1" ht="20.100000000000001" hidden="1" customHeight="1" x14ac:dyDescent="0.25">
      <c r="A363" s="186"/>
      <c r="B363" s="186"/>
      <c r="C363" s="186"/>
      <c r="D363" s="186"/>
      <c r="E363" s="183"/>
      <c r="F363" s="41" t="s">
        <v>130</v>
      </c>
      <c r="G363" s="193" t="s">
        <v>463</v>
      </c>
      <c r="H363" s="41" t="s">
        <v>129</v>
      </c>
      <c r="I363" s="37">
        <v>43100</v>
      </c>
      <c r="J363" s="309">
        <f>K363-I363</f>
        <v>0</v>
      </c>
      <c r="K363" s="309">
        <v>43100</v>
      </c>
      <c r="L363" s="33"/>
      <c r="M363" s="207"/>
      <c r="N363" s="293"/>
      <c r="O363" s="24"/>
      <c r="P363" s="24"/>
    </row>
    <row r="364" spans="1:16" s="47" customFormat="1" ht="25.5" hidden="1" x14ac:dyDescent="0.25">
      <c r="A364" s="186"/>
      <c r="B364" s="186"/>
      <c r="C364" s="186"/>
      <c r="D364" s="186"/>
      <c r="E364" s="183" t="s">
        <v>131</v>
      </c>
      <c r="F364" s="41"/>
      <c r="G364" s="193" t="s">
        <v>463</v>
      </c>
      <c r="H364" s="41" t="s">
        <v>132</v>
      </c>
      <c r="I364" s="37">
        <f>I365</f>
        <v>20000</v>
      </c>
      <c r="J364" s="309">
        <f>J365</f>
        <v>0</v>
      </c>
      <c r="K364" s="309">
        <f>K365</f>
        <v>20000</v>
      </c>
      <c r="L364" s="33"/>
      <c r="M364" s="207"/>
      <c r="N364" s="293"/>
      <c r="O364" s="24"/>
      <c r="P364" s="24"/>
    </row>
    <row r="365" spans="1:16" s="47" customFormat="1" ht="28.5" hidden="1" customHeight="1" x14ac:dyDescent="0.25">
      <c r="A365" s="186"/>
      <c r="B365" s="186"/>
      <c r="C365" s="186"/>
      <c r="D365" s="186"/>
      <c r="E365" s="183"/>
      <c r="F365" s="41" t="s">
        <v>133</v>
      </c>
      <c r="G365" s="193" t="s">
        <v>463</v>
      </c>
      <c r="H365" s="41" t="s">
        <v>132</v>
      </c>
      <c r="I365" s="37">
        <v>20000</v>
      </c>
      <c r="J365" s="309">
        <f>K365-I365</f>
        <v>0</v>
      </c>
      <c r="K365" s="309">
        <v>20000</v>
      </c>
      <c r="L365" s="33"/>
      <c r="M365" s="207"/>
      <c r="N365" s="293"/>
      <c r="O365" s="24"/>
      <c r="P365" s="24"/>
    </row>
    <row r="366" spans="1:16" ht="20.100000000000001" customHeight="1" x14ac:dyDescent="0.25">
      <c r="A366" s="186"/>
      <c r="B366" s="186"/>
      <c r="C366" s="186"/>
      <c r="D366" s="186">
        <v>3222</v>
      </c>
      <c r="E366" s="186"/>
      <c r="F366" s="45"/>
      <c r="G366" s="193" t="s">
        <v>463</v>
      </c>
      <c r="H366" s="41" t="s">
        <v>28</v>
      </c>
      <c r="I366" s="37">
        <f t="shared" ref="I366" si="71">I367+I369</f>
        <v>2326633.4299999997</v>
      </c>
      <c r="J366" s="309">
        <f t="shared" ref="J366:K366" si="72">J367+J369</f>
        <v>0</v>
      </c>
      <c r="K366" s="309">
        <f t="shared" si="72"/>
        <v>2326633.4299999997</v>
      </c>
      <c r="L366" s="33"/>
      <c r="M366" s="207"/>
    </row>
    <row r="367" spans="1:16" ht="20.100000000000001" hidden="1" customHeight="1" x14ac:dyDescent="0.25">
      <c r="A367" s="186"/>
      <c r="B367" s="186"/>
      <c r="C367" s="186"/>
      <c r="D367" s="186"/>
      <c r="E367" s="183" t="s">
        <v>134</v>
      </c>
      <c r="F367" s="41"/>
      <c r="G367" s="193" t="s">
        <v>463</v>
      </c>
      <c r="H367" s="41" t="s">
        <v>135</v>
      </c>
      <c r="I367" s="37">
        <f>I368</f>
        <v>2020433.43</v>
      </c>
      <c r="J367" s="309">
        <f>J368</f>
        <v>0</v>
      </c>
      <c r="K367" s="309">
        <f>K368</f>
        <v>2020433.4299999997</v>
      </c>
      <c r="L367" s="33"/>
      <c r="M367" s="207"/>
    </row>
    <row r="368" spans="1:16" ht="20.100000000000001" hidden="1" customHeight="1" x14ac:dyDescent="0.25">
      <c r="A368" s="186"/>
      <c r="B368" s="186"/>
      <c r="C368" s="186"/>
      <c r="D368" s="186"/>
      <c r="E368" s="183"/>
      <c r="F368" s="41" t="s">
        <v>136</v>
      </c>
      <c r="G368" s="193" t="s">
        <v>463</v>
      </c>
      <c r="H368" s="41" t="s">
        <v>135</v>
      </c>
      <c r="I368" s="37">
        <v>2020433.43</v>
      </c>
      <c r="J368" s="309">
        <f>K368-I368</f>
        <v>0</v>
      </c>
      <c r="K368" s="309">
        <f>2107433.78-27000-50000-10000-0.35</f>
        <v>2020433.4299999997</v>
      </c>
      <c r="L368" s="33"/>
      <c r="M368" s="207"/>
    </row>
    <row r="369" spans="1:16" ht="20.100000000000001" hidden="1" customHeight="1" x14ac:dyDescent="0.25">
      <c r="A369" s="186"/>
      <c r="B369" s="186"/>
      <c r="C369" s="186"/>
      <c r="D369" s="186"/>
      <c r="E369" s="183" t="s">
        <v>137</v>
      </c>
      <c r="F369" s="41"/>
      <c r="G369" s="193" t="s">
        <v>463</v>
      </c>
      <c r="H369" s="41" t="s">
        <v>138</v>
      </c>
      <c r="I369" s="37">
        <f>I370</f>
        <v>306200</v>
      </c>
      <c r="J369" s="309">
        <f>J370</f>
        <v>0</v>
      </c>
      <c r="K369" s="309">
        <f>K370</f>
        <v>306200</v>
      </c>
      <c r="L369" s="33"/>
      <c r="M369" s="207"/>
    </row>
    <row r="370" spans="1:16" s="47" customFormat="1" ht="20.100000000000001" hidden="1" customHeight="1" x14ac:dyDescent="0.25">
      <c r="A370" s="186"/>
      <c r="B370" s="186"/>
      <c r="C370" s="186"/>
      <c r="D370" s="186"/>
      <c r="E370" s="183"/>
      <c r="F370" s="41" t="s">
        <v>139</v>
      </c>
      <c r="G370" s="193" t="s">
        <v>463</v>
      </c>
      <c r="H370" s="41" t="s">
        <v>138</v>
      </c>
      <c r="I370" s="37">
        <v>306200</v>
      </c>
      <c r="J370" s="309">
        <f>K370-I370</f>
        <v>0</v>
      </c>
      <c r="K370" s="309">
        <f>258800-2600+50000</f>
        <v>306200</v>
      </c>
      <c r="L370" s="33"/>
      <c r="M370" s="207"/>
      <c r="N370" s="301"/>
    </row>
    <row r="371" spans="1:16" ht="20.100000000000001" customHeight="1" x14ac:dyDescent="0.25">
      <c r="A371" s="186"/>
      <c r="B371" s="186"/>
      <c r="C371" s="186"/>
      <c r="D371" s="186">
        <v>3223</v>
      </c>
      <c r="E371" s="186"/>
      <c r="F371" s="45"/>
      <c r="G371" s="193" t="s">
        <v>463</v>
      </c>
      <c r="H371" s="41" t="s">
        <v>29</v>
      </c>
      <c r="I371" s="37">
        <f>I372+I375+I377</f>
        <v>258000</v>
      </c>
      <c r="J371" s="309">
        <f>J372+J375+J377</f>
        <v>0</v>
      </c>
      <c r="K371" s="309">
        <f>K372+K375+K377</f>
        <v>258000</v>
      </c>
      <c r="L371" s="33"/>
      <c r="M371" s="207"/>
      <c r="N371" s="292"/>
      <c r="O371" s="25"/>
      <c r="P371" s="25"/>
    </row>
    <row r="372" spans="1:16" ht="20.100000000000001" hidden="1" customHeight="1" x14ac:dyDescent="0.25">
      <c r="A372" s="186"/>
      <c r="B372" s="186"/>
      <c r="C372" s="186"/>
      <c r="D372" s="186"/>
      <c r="E372" s="183" t="s">
        <v>140</v>
      </c>
      <c r="F372" s="41"/>
      <c r="G372" s="193" t="s">
        <v>463</v>
      </c>
      <c r="H372" s="41" t="s">
        <v>141</v>
      </c>
      <c r="I372" s="37">
        <f>I373+I374</f>
        <v>85800</v>
      </c>
      <c r="J372" s="309">
        <f>J373+J374</f>
        <v>0</v>
      </c>
      <c r="K372" s="309">
        <f>K373+K374</f>
        <v>85800</v>
      </c>
      <c r="L372" s="33"/>
      <c r="M372" s="207"/>
      <c r="N372" s="292"/>
      <c r="O372" s="25"/>
      <c r="P372" s="25"/>
    </row>
    <row r="373" spans="1:16" ht="20.100000000000001" hidden="1" customHeight="1" x14ac:dyDescent="0.25">
      <c r="A373" s="186"/>
      <c r="B373" s="186"/>
      <c r="C373" s="186"/>
      <c r="D373" s="186"/>
      <c r="E373" s="183"/>
      <c r="F373" s="41" t="s">
        <v>142</v>
      </c>
      <c r="G373" s="193" t="s">
        <v>463</v>
      </c>
      <c r="H373" s="41" t="s">
        <v>141</v>
      </c>
      <c r="I373" s="37">
        <v>37000</v>
      </c>
      <c r="J373" s="309">
        <f>K373-I373</f>
        <v>0</v>
      </c>
      <c r="K373" s="309">
        <f>35500+1500</f>
        <v>37000</v>
      </c>
      <c r="L373" s="33"/>
      <c r="M373" s="207"/>
      <c r="N373" s="292"/>
      <c r="O373" s="25"/>
      <c r="P373" s="25"/>
    </row>
    <row r="374" spans="1:16" ht="20.100000000000001" hidden="1" customHeight="1" x14ac:dyDescent="0.25">
      <c r="A374" s="186"/>
      <c r="B374" s="186"/>
      <c r="C374" s="186"/>
      <c r="D374" s="186"/>
      <c r="E374" s="183"/>
      <c r="F374" s="41" t="s">
        <v>143</v>
      </c>
      <c r="G374" s="193" t="s">
        <v>463</v>
      </c>
      <c r="H374" s="41" t="s">
        <v>323</v>
      </c>
      <c r="I374" s="37">
        <v>48800</v>
      </c>
      <c r="J374" s="309">
        <f>K374-I374</f>
        <v>0</v>
      </c>
      <c r="K374" s="309">
        <f>47300+1500</f>
        <v>48800</v>
      </c>
      <c r="L374" s="33"/>
      <c r="M374" s="207"/>
      <c r="N374" s="292"/>
      <c r="O374" s="25"/>
      <c r="P374" s="25"/>
    </row>
    <row r="375" spans="1:16" ht="20.100000000000001" hidden="1" customHeight="1" x14ac:dyDescent="0.25">
      <c r="A375" s="186"/>
      <c r="B375" s="186"/>
      <c r="C375" s="186"/>
      <c r="D375" s="186"/>
      <c r="E375" s="183" t="s">
        <v>145</v>
      </c>
      <c r="F375" s="41"/>
      <c r="G375" s="193" t="s">
        <v>463</v>
      </c>
      <c r="H375" s="41" t="s">
        <v>146</v>
      </c>
      <c r="I375" s="37">
        <f>I376</f>
        <v>47000</v>
      </c>
      <c r="J375" s="309">
        <f>J376</f>
        <v>0</v>
      </c>
      <c r="K375" s="309">
        <f>K376</f>
        <v>47000</v>
      </c>
      <c r="L375" s="33"/>
      <c r="M375" s="207"/>
      <c r="N375" s="292"/>
      <c r="O375" s="25"/>
      <c r="P375" s="25"/>
    </row>
    <row r="376" spans="1:16" ht="20.100000000000001" hidden="1" customHeight="1" x14ac:dyDescent="0.25">
      <c r="A376" s="186"/>
      <c r="B376" s="186"/>
      <c r="C376" s="186"/>
      <c r="D376" s="186"/>
      <c r="E376" s="183"/>
      <c r="F376" s="41" t="s">
        <v>147</v>
      </c>
      <c r="G376" s="193" t="s">
        <v>463</v>
      </c>
      <c r="H376" s="41" t="s">
        <v>146</v>
      </c>
      <c r="I376" s="37">
        <v>47000</v>
      </c>
      <c r="J376" s="309">
        <f>K376-I376</f>
        <v>0</v>
      </c>
      <c r="K376" s="309">
        <f>28000+1000+13000+5000</f>
        <v>47000</v>
      </c>
      <c r="L376" s="33"/>
      <c r="M376" s="207"/>
      <c r="N376" s="292"/>
      <c r="O376" s="25"/>
      <c r="P376" s="25"/>
    </row>
    <row r="377" spans="1:16" ht="20.100000000000001" hidden="1" customHeight="1" x14ac:dyDescent="0.25">
      <c r="A377" s="186"/>
      <c r="B377" s="186"/>
      <c r="C377" s="186"/>
      <c r="D377" s="186"/>
      <c r="E377" s="183" t="s">
        <v>148</v>
      </c>
      <c r="F377" s="41"/>
      <c r="G377" s="193" t="s">
        <v>463</v>
      </c>
      <c r="H377" s="41" t="s">
        <v>149</v>
      </c>
      <c r="I377" s="37">
        <f>I378</f>
        <v>125200</v>
      </c>
      <c r="J377" s="309">
        <f>J378</f>
        <v>0</v>
      </c>
      <c r="K377" s="309">
        <f>K378</f>
        <v>125200</v>
      </c>
      <c r="L377" s="33"/>
      <c r="M377" s="207"/>
      <c r="N377" s="292"/>
      <c r="O377" s="25"/>
      <c r="P377" s="25"/>
    </row>
    <row r="378" spans="1:16" ht="20.100000000000001" hidden="1" customHeight="1" x14ac:dyDescent="0.25">
      <c r="A378" s="186"/>
      <c r="B378" s="186"/>
      <c r="C378" s="186"/>
      <c r="D378" s="186"/>
      <c r="E378" s="183"/>
      <c r="F378" s="41" t="s">
        <v>150</v>
      </c>
      <c r="G378" s="193" t="s">
        <v>463</v>
      </c>
      <c r="H378" s="41" t="s">
        <v>149</v>
      </c>
      <c r="I378" s="37">
        <v>125200</v>
      </c>
      <c r="J378" s="309">
        <f>K378-I378</f>
        <v>0</v>
      </c>
      <c r="K378" s="309">
        <f>58000+200+30000+10000+27000</f>
        <v>125200</v>
      </c>
      <c r="L378" s="33"/>
      <c r="M378" s="207"/>
      <c r="N378" s="292"/>
      <c r="O378" s="25"/>
      <c r="P378" s="25"/>
    </row>
    <row r="379" spans="1:16" ht="30" customHeight="1" x14ac:dyDescent="0.25">
      <c r="A379" s="186"/>
      <c r="B379" s="186"/>
      <c r="C379" s="186"/>
      <c r="D379" s="186">
        <v>3224</v>
      </c>
      <c r="E379" s="186"/>
      <c r="F379" s="45"/>
      <c r="G379" s="193" t="s">
        <v>463</v>
      </c>
      <c r="H379" s="42" t="s">
        <v>151</v>
      </c>
      <c r="I379" s="37">
        <f t="shared" ref="I379:K380" si="73">I380</f>
        <v>65000</v>
      </c>
      <c r="J379" s="309">
        <f t="shared" si="73"/>
        <v>0</v>
      </c>
      <c r="K379" s="309">
        <f t="shared" si="73"/>
        <v>65000</v>
      </c>
      <c r="L379" s="33"/>
      <c r="M379" s="207"/>
      <c r="N379" s="292"/>
      <c r="O379" s="25"/>
      <c r="P379" s="25"/>
    </row>
    <row r="380" spans="1:16" ht="30" hidden="1" customHeight="1" x14ac:dyDescent="0.25">
      <c r="A380" s="186"/>
      <c r="B380" s="186"/>
      <c r="C380" s="186"/>
      <c r="D380" s="186"/>
      <c r="E380" s="183" t="s">
        <v>152</v>
      </c>
      <c r="F380" s="41"/>
      <c r="G380" s="193" t="s">
        <v>463</v>
      </c>
      <c r="H380" s="41" t="s">
        <v>153</v>
      </c>
      <c r="I380" s="37">
        <f>I381</f>
        <v>65000</v>
      </c>
      <c r="J380" s="309">
        <f t="shared" si="73"/>
        <v>0</v>
      </c>
      <c r="K380" s="309">
        <f>K381</f>
        <v>65000</v>
      </c>
      <c r="L380" s="33"/>
      <c r="M380" s="207"/>
      <c r="N380" s="292"/>
      <c r="O380" s="25"/>
      <c r="P380" s="25"/>
    </row>
    <row r="381" spans="1:16" ht="30" hidden="1" customHeight="1" x14ac:dyDescent="0.25">
      <c r="A381" s="186"/>
      <c r="B381" s="186"/>
      <c r="C381" s="186"/>
      <c r="D381" s="186"/>
      <c r="E381" s="183"/>
      <c r="F381" s="41" t="s">
        <v>154</v>
      </c>
      <c r="G381" s="193" t="s">
        <v>463</v>
      </c>
      <c r="H381" s="41" t="s">
        <v>153</v>
      </c>
      <c r="I381" s="37">
        <v>65000</v>
      </c>
      <c r="J381" s="309">
        <f>K381-I381</f>
        <v>0</v>
      </c>
      <c r="K381" s="309">
        <v>65000</v>
      </c>
      <c r="L381" s="33"/>
      <c r="M381" s="207"/>
      <c r="N381" s="292"/>
      <c r="O381" s="25"/>
      <c r="P381" s="25"/>
    </row>
    <row r="382" spans="1:16" ht="20.100000000000001" customHeight="1" x14ac:dyDescent="0.25">
      <c r="A382" s="186"/>
      <c r="B382" s="186"/>
      <c r="C382" s="186"/>
      <c r="D382" s="186">
        <v>3225</v>
      </c>
      <c r="E382" s="186"/>
      <c r="F382" s="45"/>
      <c r="G382" s="193" t="s">
        <v>463</v>
      </c>
      <c r="H382" s="42" t="s">
        <v>155</v>
      </c>
      <c r="I382" s="37">
        <f>I383+I385</f>
        <v>80000</v>
      </c>
      <c r="J382" s="309">
        <f>J383+J385</f>
        <v>0</v>
      </c>
      <c r="K382" s="309">
        <f>K383+K385</f>
        <v>80000</v>
      </c>
      <c r="L382" s="33"/>
      <c r="M382" s="207"/>
      <c r="N382" s="292"/>
      <c r="O382" s="25"/>
      <c r="P382" s="25"/>
    </row>
    <row r="383" spans="1:16" ht="20.100000000000001" hidden="1" customHeight="1" x14ac:dyDescent="0.25">
      <c r="A383" s="186"/>
      <c r="B383" s="186"/>
      <c r="C383" s="186"/>
      <c r="D383" s="186"/>
      <c r="E383" s="183" t="s">
        <v>156</v>
      </c>
      <c r="F383" s="41"/>
      <c r="G383" s="193" t="s">
        <v>463</v>
      </c>
      <c r="H383" s="41" t="s">
        <v>157</v>
      </c>
      <c r="I383" s="37">
        <f>I384</f>
        <v>40000</v>
      </c>
      <c r="J383" s="309">
        <f>J384</f>
        <v>0</v>
      </c>
      <c r="K383" s="309">
        <f>K384</f>
        <v>40000</v>
      </c>
      <c r="L383" s="33"/>
      <c r="M383" s="207"/>
      <c r="N383" s="292"/>
      <c r="O383" s="25"/>
      <c r="P383" s="25"/>
    </row>
    <row r="384" spans="1:16" ht="20.100000000000001" hidden="1" customHeight="1" x14ac:dyDescent="0.25">
      <c r="A384" s="186"/>
      <c r="B384" s="186"/>
      <c r="C384" s="186"/>
      <c r="D384" s="186"/>
      <c r="E384" s="183"/>
      <c r="F384" s="41" t="s">
        <v>158</v>
      </c>
      <c r="G384" s="193" t="s">
        <v>463</v>
      </c>
      <c r="H384" s="41" t="s">
        <v>157</v>
      </c>
      <c r="I384" s="37">
        <v>40000</v>
      </c>
      <c r="J384" s="309">
        <f>K384-I384</f>
        <v>0</v>
      </c>
      <c r="K384" s="309">
        <f>33000+2000+5000</f>
        <v>40000</v>
      </c>
      <c r="L384" s="33"/>
      <c r="M384" s="207"/>
      <c r="N384" s="292"/>
      <c r="O384" s="25"/>
      <c r="P384" s="25"/>
    </row>
    <row r="385" spans="1:16" ht="20.100000000000001" hidden="1" customHeight="1" x14ac:dyDescent="0.25">
      <c r="A385" s="186"/>
      <c r="B385" s="186"/>
      <c r="C385" s="186"/>
      <c r="D385" s="186"/>
      <c r="E385" s="183" t="s">
        <v>159</v>
      </c>
      <c r="F385" s="41"/>
      <c r="G385" s="193" t="s">
        <v>463</v>
      </c>
      <c r="H385" s="41" t="s">
        <v>160</v>
      </c>
      <c r="I385" s="37">
        <f>I386</f>
        <v>40000</v>
      </c>
      <c r="J385" s="309">
        <f>J386</f>
        <v>0</v>
      </c>
      <c r="K385" s="309">
        <f>K386</f>
        <v>40000</v>
      </c>
      <c r="L385" s="33"/>
      <c r="M385" s="207"/>
      <c r="N385" s="292"/>
      <c r="O385" s="25"/>
      <c r="P385" s="25"/>
    </row>
    <row r="386" spans="1:16" ht="20.100000000000001" hidden="1" customHeight="1" x14ac:dyDescent="0.25">
      <c r="A386" s="186"/>
      <c r="B386" s="186"/>
      <c r="C386" s="186"/>
      <c r="D386" s="186"/>
      <c r="E386" s="183"/>
      <c r="F386" s="41" t="s">
        <v>161</v>
      </c>
      <c r="G386" s="193" t="s">
        <v>463</v>
      </c>
      <c r="H386" s="41" t="s">
        <v>160</v>
      </c>
      <c r="I386" s="37">
        <v>40000</v>
      </c>
      <c r="J386" s="309">
        <f>K386-I386</f>
        <v>0</v>
      </c>
      <c r="K386" s="309">
        <v>40000</v>
      </c>
      <c r="L386" s="33"/>
      <c r="M386" s="207"/>
    </row>
    <row r="387" spans="1:16" ht="20.100000000000001" customHeight="1" x14ac:dyDescent="0.25">
      <c r="A387" s="186"/>
      <c r="B387" s="186"/>
      <c r="C387" s="186"/>
      <c r="D387" s="186">
        <v>3227</v>
      </c>
      <c r="E387" s="186"/>
      <c r="F387" s="45"/>
      <c r="G387" s="193" t="s">
        <v>463</v>
      </c>
      <c r="H387" s="41" t="s">
        <v>32</v>
      </c>
      <c r="I387" s="37">
        <f t="shared" ref="I387:K388" si="74">I388</f>
        <v>50000</v>
      </c>
      <c r="J387" s="309">
        <f t="shared" si="74"/>
        <v>0</v>
      </c>
      <c r="K387" s="309">
        <f t="shared" si="74"/>
        <v>50000</v>
      </c>
      <c r="L387" s="33"/>
      <c r="M387" s="207"/>
    </row>
    <row r="388" spans="1:16" ht="20.100000000000001" hidden="1" customHeight="1" x14ac:dyDescent="0.25">
      <c r="A388" s="186"/>
      <c r="B388" s="186"/>
      <c r="C388" s="186"/>
      <c r="D388" s="186"/>
      <c r="E388" s="183" t="s">
        <v>162</v>
      </c>
      <c r="F388" s="41"/>
      <c r="G388" s="193" t="s">
        <v>463</v>
      </c>
      <c r="H388" s="42" t="s">
        <v>163</v>
      </c>
      <c r="I388" s="37">
        <f t="shared" si="74"/>
        <v>50000</v>
      </c>
      <c r="J388" s="309">
        <f t="shared" si="74"/>
        <v>0</v>
      </c>
      <c r="K388" s="309">
        <f t="shared" si="74"/>
        <v>50000</v>
      </c>
      <c r="L388" s="33"/>
      <c r="M388" s="207"/>
    </row>
    <row r="389" spans="1:16" ht="20.100000000000001" hidden="1" customHeight="1" x14ac:dyDescent="0.25">
      <c r="A389" s="186"/>
      <c r="B389" s="186"/>
      <c r="C389" s="186"/>
      <c r="D389" s="186"/>
      <c r="E389" s="183"/>
      <c r="F389" s="41" t="s">
        <v>164</v>
      </c>
      <c r="G389" s="193" t="s">
        <v>463</v>
      </c>
      <c r="H389" s="42" t="s">
        <v>163</v>
      </c>
      <c r="I389" s="37">
        <v>50000</v>
      </c>
      <c r="J389" s="309">
        <f>K389-I389</f>
        <v>0</v>
      </c>
      <c r="K389" s="309">
        <v>50000</v>
      </c>
      <c r="L389" s="33"/>
      <c r="M389" s="207"/>
    </row>
    <row r="390" spans="1:16" s="159" customFormat="1" ht="20.100000000000001" customHeight="1" x14ac:dyDescent="0.25">
      <c r="A390" s="188"/>
      <c r="B390" s="188"/>
      <c r="C390" s="184">
        <v>323</v>
      </c>
      <c r="D390" s="184"/>
      <c r="E390" s="184"/>
      <c r="F390" s="43"/>
      <c r="G390" s="193" t="s">
        <v>463</v>
      </c>
      <c r="H390" s="44" t="s">
        <v>33</v>
      </c>
      <c r="I390" s="32">
        <f>I391+I401+I406+I409+I417+I424+I429+I437+I440</f>
        <v>2309289</v>
      </c>
      <c r="J390" s="308">
        <f>J391+J401+J406+J409+J417+J424+J429+J437+J440</f>
        <v>0</v>
      </c>
      <c r="K390" s="308">
        <f>K391+K401+K406+K409+K417+K424+K429+K437+K440</f>
        <v>2309289</v>
      </c>
      <c r="L390" s="33"/>
      <c r="M390" s="207"/>
      <c r="N390" s="296"/>
      <c r="O390" s="158"/>
      <c r="P390" s="158"/>
    </row>
    <row r="391" spans="1:16" s="24" customFormat="1" ht="20.100000000000001" customHeight="1" x14ac:dyDescent="0.25">
      <c r="A391" s="186"/>
      <c r="B391" s="186"/>
      <c r="C391" s="186"/>
      <c r="D391" s="186">
        <v>3231</v>
      </c>
      <c r="E391" s="186"/>
      <c r="F391" s="45"/>
      <c r="G391" s="193" t="s">
        <v>463</v>
      </c>
      <c r="H391" s="41" t="s">
        <v>165</v>
      </c>
      <c r="I391" s="37">
        <f>I392+I394+I396+I398</f>
        <v>166200</v>
      </c>
      <c r="J391" s="309">
        <f t="shared" ref="J391:K391" si="75">J392+J394+J396+J398</f>
        <v>0</v>
      </c>
      <c r="K391" s="309">
        <f t="shared" si="75"/>
        <v>166200</v>
      </c>
      <c r="L391" s="33"/>
      <c r="M391" s="207"/>
      <c r="N391" s="293"/>
    </row>
    <row r="392" spans="1:16" ht="20.100000000000001" hidden="1" customHeight="1" x14ac:dyDescent="0.25">
      <c r="A392" s="186"/>
      <c r="B392" s="186"/>
      <c r="C392" s="186"/>
      <c r="D392" s="186"/>
      <c r="E392" s="183" t="s">
        <v>166</v>
      </c>
      <c r="F392" s="41"/>
      <c r="G392" s="193" t="s">
        <v>463</v>
      </c>
      <c r="H392" s="41" t="s">
        <v>167</v>
      </c>
      <c r="I392" s="37">
        <f>I393</f>
        <v>119700</v>
      </c>
      <c r="J392" s="309">
        <f>J393</f>
        <v>0</v>
      </c>
      <c r="K392" s="309">
        <f>K393</f>
        <v>119700</v>
      </c>
      <c r="L392" s="33"/>
      <c r="M392" s="207"/>
    </row>
    <row r="393" spans="1:16" ht="20.100000000000001" hidden="1" customHeight="1" x14ac:dyDescent="0.25">
      <c r="A393" s="186"/>
      <c r="B393" s="186"/>
      <c r="C393" s="186"/>
      <c r="D393" s="186"/>
      <c r="E393" s="183"/>
      <c r="F393" s="41" t="s">
        <v>168</v>
      </c>
      <c r="G393" s="193" t="s">
        <v>463</v>
      </c>
      <c r="H393" s="41" t="s">
        <v>167</v>
      </c>
      <c r="I393" s="37">
        <v>119700</v>
      </c>
      <c r="J393" s="309">
        <f>K393-I393</f>
        <v>0</v>
      </c>
      <c r="K393" s="309">
        <f>118500+1200</f>
        <v>119700</v>
      </c>
      <c r="L393" s="33"/>
      <c r="M393" s="207"/>
    </row>
    <row r="394" spans="1:16" ht="20.100000000000001" hidden="1" customHeight="1" x14ac:dyDescent="0.25">
      <c r="A394" s="186"/>
      <c r="B394" s="186"/>
      <c r="C394" s="186"/>
      <c r="D394" s="186"/>
      <c r="E394" s="183" t="s">
        <v>169</v>
      </c>
      <c r="F394" s="41"/>
      <c r="G394" s="193" t="s">
        <v>463</v>
      </c>
      <c r="H394" s="41" t="s">
        <v>170</v>
      </c>
      <c r="I394" s="37">
        <f>I395</f>
        <v>0</v>
      </c>
      <c r="J394" s="309">
        <f>J395</f>
        <v>0</v>
      </c>
      <c r="K394" s="309">
        <f>K395</f>
        <v>0</v>
      </c>
      <c r="L394" s="33"/>
      <c r="M394" s="207"/>
    </row>
    <row r="395" spans="1:16" ht="20.100000000000001" hidden="1" customHeight="1" x14ac:dyDescent="0.25">
      <c r="A395" s="186"/>
      <c r="B395" s="186"/>
      <c r="C395" s="186"/>
      <c r="D395" s="186"/>
      <c r="E395" s="183"/>
      <c r="F395" s="41" t="s">
        <v>171</v>
      </c>
      <c r="G395" s="193" t="s">
        <v>463</v>
      </c>
      <c r="H395" s="41" t="s">
        <v>170</v>
      </c>
      <c r="I395" s="37">
        <v>0</v>
      </c>
      <c r="J395" s="309">
        <f>K395-I395</f>
        <v>0</v>
      </c>
      <c r="K395" s="309">
        <v>0</v>
      </c>
      <c r="L395" s="33"/>
      <c r="M395" s="207"/>
    </row>
    <row r="396" spans="1:16" ht="20.100000000000001" hidden="1" customHeight="1" x14ac:dyDescent="0.25">
      <c r="A396" s="186"/>
      <c r="B396" s="186"/>
      <c r="C396" s="186"/>
      <c r="D396" s="186"/>
      <c r="E396" s="183" t="s">
        <v>172</v>
      </c>
      <c r="F396" s="41"/>
      <c r="G396" s="193" t="s">
        <v>463</v>
      </c>
      <c r="H396" s="41" t="s">
        <v>173</v>
      </c>
      <c r="I396" s="37">
        <f>I397</f>
        <v>26500</v>
      </c>
      <c r="J396" s="309">
        <f>J397</f>
        <v>0</v>
      </c>
      <c r="K396" s="309">
        <f>K397</f>
        <v>26500</v>
      </c>
      <c r="L396" s="33"/>
      <c r="M396" s="207"/>
    </row>
    <row r="397" spans="1:16" ht="20.100000000000001" hidden="1" customHeight="1" x14ac:dyDescent="0.25">
      <c r="A397" s="186"/>
      <c r="B397" s="186"/>
      <c r="C397" s="186"/>
      <c r="D397" s="186"/>
      <c r="E397" s="183"/>
      <c r="F397" s="41" t="s">
        <v>174</v>
      </c>
      <c r="G397" s="193" t="s">
        <v>463</v>
      </c>
      <c r="H397" s="41" t="s">
        <v>173</v>
      </c>
      <c r="I397" s="37">
        <v>26500</v>
      </c>
      <c r="J397" s="309">
        <f>K397-I397</f>
        <v>0</v>
      </c>
      <c r="K397" s="309">
        <v>26500</v>
      </c>
      <c r="L397" s="33"/>
      <c r="M397" s="207"/>
    </row>
    <row r="398" spans="1:16" ht="20.100000000000001" hidden="1" customHeight="1" x14ac:dyDescent="0.25">
      <c r="A398" s="186"/>
      <c r="B398" s="186"/>
      <c r="C398" s="186"/>
      <c r="D398" s="186"/>
      <c r="E398" s="183" t="s">
        <v>175</v>
      </c>
      <c r="F398" s="41"/>
      <c r="G398" s="193" t="s">
        <v>463</v>
      </c>
      <c r="H398" s="41" t="s">
        <v>176</v>
      </c>
      <c r="I398" s="37">
        <f>I399+I400</f>
        <v>20000</v>
      </c>
      <c r="J398" s="309">
        <f>J400+J399</f>
        <v>0</v>
      </c>
      <c r="K398" s="309">
        <f>K399+K400</f>
        <v>20000</v>
      </c>
      <c r="L398" s="33"/>
      <c r="M398" s="207"/>
      <c r="O398" s="25"/>
      <c r="P398" s="25"/>
    </row>
    <row r="399" spans="1:16" ht="20.100000000000001" hidden="1" customHeight="1" x14ac:dyDescent="0.25">
      <c r="A399" s="186"/>
      <c r="B399" s="186"/>
      <c r="C399" s="186"/>
      <c r="D399" s="186"/>
      <c r="E399" s="183"/>
      <c r="F399" s="41" t="s">
        <v>177</v>
      </c>
      <c r="G399" s="193" t="s">
        <v>463</v>
      </c>
      <c r="H399" s="41" t="s">
        <v>176</v>
      </c>
      <c r="I399" s="37">
        <v>5000</v>
      </c>
      <c r="J399" s="309">
        <f>K399-I399</f>
        <v>0</v>
      </c>
      <c r="K399" s="309">
        <v>5000</v>
      </c>
      <c r="L399" s="33"/>
      <c r="M399" s="207"/>
      <c r="O399" s="25"/>
      <c r="P399" s="25"/>
    </row>
    <row r="400" spans="1:16" s="170" customFormat="1" ht="20.100000000000001" hidden="1" customHeight="1" x14ac:dyDescent="0.25">
      <c r="A400" s="186"/>
      <c r="B400" s="186"/>
      <c r="C400" s="186"/>
      <c r="D400" s="186"/>
      <c r="E400" s="183"/>
      <c r="F400" s="41" t="s">
        <v>453</v>
      </c>
      <c r="G400" s="193" t="s">
        <v>463</v>
      </c>
      <c r="H400" s="41" t="s">
        <v>454</v>
      </c>
      <c r="I400" s="37">
        <v>15000</v>
      </c>
      <c r="J400" s="309">
        <f>K400-I400</f>
        <v>0</v>
      </c>
      <c r="K400" s="309">
        <v>15000</v>
      </c>
      <c r="L400" s="33"/>
      <c r="M400" s="207"/>
      <c r="N400" s="293"/>
    </row>
    <row r="401" spans="1:16" ht="20.100000000000001" customHeight="1" x14ac:dyDescent="0.25">
      <c r="A401" s="186"/>
      <c r="B401" s="186"/>
      <c r="C401" s="186"/>
      <c r="D401" s="186">
        <v>3232</v>
      </c>
      <c r="E401" s="186"/>
      <c r="F401" s="45"/>
      <c r="G401" s="193" t="s">
        <v>463</v>
      </c>
      <c r="H401" s="41" t="s">
        <v>35</v>
      </c>
      <c r="I401" s="37">
        <f>I402+I404</f>
        <v>434500</v>
      </c>
      <c r="J401" s="309">
        <f>J402+J404</f>
        <v>0</v>
      </c>
      <c r="K401" s="309">
        <f>K402+K404</f>
        <v>434500</v>
      </c>
      <c r="L401" s="33"/>
      <c r="M401" s="207"/>
      <c r="O401" s="25"/>
      <c r="P401" s="25"/>
    </row>
    <row r="402" spans="1:16" ht="30" hidden="1" customHeight="1" x14ac:dyDescent="0.25">
      <c r="A402" s="186"/>
      <c r="B402" s="186"/>
      <c r="C402" s="186"/>
      <c r="D402" s="186"/>
      <c r="E402" s="183" t="s">
        <v>178</v>
      </c>
      <c r="F402" s="41"/>
      <c r="G402" s="193" t="s">
        <v>463</v>
      </c>
      <c r="H402" s="41" t="s">
        <v>179</v>
      </c>
      <c r="I402" s="37">
        <f t="shared" ref="I402:J402" si="76">I403</f>
        <v>340500</v>
      </c>
      <c r="J402" s="309">
        <f t="shared" si="76"/>
        <v>0</v>
      </c>
      <c r="K402" s="309">
        <f>K403</f>
        <v>340500</v>
      </c>
      <c r="L402" s="33"/>
      <c r="M402" s="207"/>
      <c r="O402" s="25"/>
      <c r="P402" s="25"/>
    </row>
    <row r="403" spans="1:16" ht="30" hidden="1" customHeight="1" x14ac:dyDescent="0.25">
      <c r="A403" s="186"/>
      <c r="B403" s="186"/>
      <c r="C403" s="186"/>
      <c r="D403" s="186"/>
      <c r="E403" s="183"/>
      <c r="F403" s="41" t="s">
        <v>180</v>
      </c>
      <c r="G403" s="193" t="s">
        <v>463</v>
      </c>
      <c r="H403" s="41" t="s">
        <v>179</v>
      </c>
      <c r="I403" s="37">
        <v>340500</v>
      </c>
      <c r="J403" s="309">
        <f>K403-I403</f>
        <v>0</v>
      </c>
      <c r="K403" s="309">
        <f>340000+500</f>
        <v>340500</v>
      </c>
      <c r="L403" s="33"/>
      <c r="M403" s="207"/>
      <c r="O403" s="25"/>
      <c r="P403" s="25"/>
    </row>
    <row r="404" spans="1:16" s="205" customFormat="1" ht="30" hidden="1" customHeight="1" x14ac:dyDescent="0.25">
      <c r="A404" s="186"/>
      <c r="B404" s="186"/>
      <c r="C404" s="186"/>
      <c r="D404" s="186"/>
      <c r="E404" s="183" t="s">
        <v>476</v>
      </c>
      <c r="F404" s="41"/>
      <c r="G404" s="193" t="s">
        <v>463</v>
      </c>
      <c r="H404" s="41" t="s">
        <v>474</v>
      </c>
      <c r="I404" s="37">
        <f>I405</f>
        <v>94000</v>
      </c>
      <c r="J404" s="309">
        <f>J405</f>
        <v>0</v>
      </c>
      <c r="K404" s="309">
        <f>K405</f>
        <v>94000</v>
      </c>
      <c r="L404" s="33"/>
      <c r="M404" s="207"/>
      <c r="N404" s="293"/>
    </row>
    <row r="405" spans="1:16" s="205" customFormat="1" ht="30" hidden="1" customHeight="1" x14ac:dyDescent="0.25">
      <c r="A405" s="186"/>
      <c r="B405" s="186"/>
      <c r="C405" s="186"/>
      <c r="D405" s="186"/>
      <c r="E405" s="183"/>
      <c r="F405" s="41" t="s">
        <v>477</v>
      </c>
      <c r="G405" s="193" t="s">
        <v>463</v>
      </c>
      <c r="H405" s="41" t="s">
        <v>474</v>
      </c>
      <c r="I405" s="37">
        <v>94000</v>
      </c>
      <c r="J405" s="309">
        <f>K405-I405</f>
        <v>0</v>
      </c>
      <c r="K405" s="309">
        <v>94000</v>
      </c>
      <c r="L405" s="33"/>
      <c r="M405" s="207"/>
      <c r="N405" s="293"/>
    </row>
    <row r="406" spans="1:16" ht="20.100000000000001" customHeight="1" x14ac:dyDescent="0.25">
      <c r="A406" s="186"/>
      <c r="B406" s="186"/>
      <c r="C406" s="186"/>
      <c r="D406" s="186">
        <v>3233</v>
      </c>
      <c r="E406" s="186"/>
      <c r="F406" s="45"/>
      <c r="G406" s="193" t="s">
        <v>463</v>
      </c>
      <c r="H406" s="41" t="s">
        <v>36</v>
      </c>
      <c r="I406" s="37">
        <f t="shared" ref="I406:K407" si="77">I407</f>
        <v>26200</v>
      </c>
      <c r="J406" s="309">
        <f t="shared" si="77"/>
        <v>0</v>
      </c>
      <c r="K406" s="309">
        <f t="shared" si="77"/>
        <v>26200</v>
      </c>
      <c r="L406" s="33"/>
      <c r="M406" s="207"/>
      <c r="O406" s="25"/>
      <c r="P406" s="25"/>
    </row>
    <row r="407" spans="1:16" ht="20.100000000000001" hidden="1" customHeight="1" x14ac:dyDescent="0.25">
      <c r="A407" s="186"/>
      <c r="B407" s="186"/>
      <c r="C407" s="186"/>
      <c r="D407" s="186"/>
      <c r="E407" s="183" t="s">
        <v>181</v>
      </c>
      <c r="F407" s="41"/>
      <c r="G407" s="193" t="s">
        <v>463</v>
      </c>
      <c r="H407" s="41" t="s">
        <v>182</v>
      </c>
      <c r="I407" s="37">
        <f t="shared" si="77"/>
        <v>26200</v>
      </c>
      <c r="J407" s="309">
        <f t="shared" si="77"/>
        <v>0</v>
      </c>
      <c r="K407" s="309">
        <f t="shared" si="77"/>
        <v>26200</v>
      </c>
      <c r="L407" s="33"/>
      <c r="M407" s="207"/>
      <c r="O407" s="25"/>
      <c r="P407" s="25"/>
    </row>
    <row r="408" spans="1:16" s="47" customFormat="1" ht="20.100000000000001" hidden="1" customHeight="1" x14ac:dyDescent="0.25">
      <c r="A408" s="186"/>
      <c r="B408" s="186"/>
      <c r="C408" s="186"/>
      <c r="D408" s="186"/>
      <c r="E408" s="183"/>
      <c r="F408" s="41" t="s">
        <v>183</v>
      </c>
      <c r="G408" s="193" t="s">
        <v>463</v>
      </c>
      <c r="H408" s="41" t="s">
        <v>36</v>
      </c>
      <c r="I408" s="37">
        <v>26200</v>
      </c>
      <c r="J408" s="309">
        <f>K408-I408</f>
        <v>0</v>
      </c>
      <c r="K408" s="309">
        <f>22400-200+4000</f>
        <v>26200</v>
      </c>
      <c r="L408" s="33"/>
      <c r="M408" s="207"/>
      <c r="N408" s="301"/>
    </row>
    <row r="409" spans="1:16" ht="20.100000000000001" customHeight="1" x14ac:dyDescent="0.25">
      <c r="A409" s="186"/>
      <c r="B409" s="186"/>
      <c r="C409" s="186"/>
      <c r="D409" s="186">
        <v>3234</v>
      </c>
      <c r="E409" s="186"/>
      <c r="F409" s="45"/>
      <c r="G409" s="193" t="s">
        <v>463</v>
      </c>
      <c r="H409" s="41" t="s">
        <v>37</v>
      </c>
      <c r="I409" s="37">
        <f>I410+I412+I414</f>
        <v>186200</v>
      </c>
      <c r="J409" s="309">
        <f>J410+J412+J414</f>
        <v>0</v>
      </c>
      <c r="K409" s="309">
        <f>K410+K412+K414</f>
        <v>186200</v>
      </c>
      <c r="L409" s="33"/>
      <c r="M409" s="207"/>
      <c r="N409" s="58"/>
      <c r="O409" s="25"/>
      <c r="P409" s="25"/>
    </row>
    <row r="410" spans="1:16" ht="20.100000000000001" hidden="1" customHeight="1" x14ac:dyDescent="0.25">
      <c r="A410" s="186"/>
      <c r="B410" s="186"/>
      <c r="C410" s="186"/>
      <c r="D410" s="186"/>
      <c r="E410" s="183" t="s">
        <v>184</v>
      </c>
      <c r="F410" s="41"/>
      <c r="G410" s="193" t="s">
        <v>463</v>
      </c>
      <c r="H410" s="41" t="s">
        <v>185</v>
      </c>
      <c r="I410" s="37">
        <f>I411</f>
        <v>22000</v>
      </c>
      <c r="J410" s="309">
        <f>J411</f>
        <v>0</v>
      </c>
      <c r="K410" s="309">
        <f>K411</f>
        <v>22000</v>
      </c>
      <c r="L410" s="33"/>
      <c r="M410" s="207"/>
      <c r="O410" s="25"/>
      <c r="P410" s="25"/>
    </row>
    <row r="411" spans="1:16" ht="20.100000000000001" hidden="1" customHeight="1" x14ac:dyDescent="0.25">
      <c r="A411" s="186"/>
      <c r="B411" s="186"/>
      <c r="C411" s="186"/>
      <c r="D411" s="186"/>
      <c r="E411" s="183"/>
      <c r="F411" s="41" t="s">
        <v>186</v>
      </c>
      <c r="G411" s="193" t="s">
        <v>463</v>
      </c>
      <c r="H411" s="41" t="s">
        <v>185</v>
      </c>
      <c r="I411" s="37">
        <v>22000</v>
      </c>
      <c r="J411" s="309">
        <f>K411-I411</f>
        <v>0</v>
      </c>
      <c r="K411" s="309">
        <f>21000+1000</f>
        <v>22000</v>
      </c>
      <c r="L411" s="33"/>
      <c r="M411" s="207"/>
      <c r="O411" s="25"/>
      <c r="P411" s="25"/>
    </row>
    <row r="412" spans="1:16" ht="20.100000000000001" hidden="1" customHeight="1" x14ac:dyDescent="0.25">
      <c r="A412" s="186"/>
      <c r="B412" s="186"/>
      <c r="C412" s="186"/>
      <c r="D412" s="186"/>
      <c r="E412" s="183" t="s">
        <v>187</v>
      </c>
      <c r="F412" s="41"/>
      <c r="G412" s="193" t="s">
        <v>463</v>
      </c>
      <c r="H412" s="41" t="s">
        <v>188</v>
      </c>
      <c r="I412" s="37">
        <f>I413</f>
        <v>74500</v>
      </c>
      <c r="J412" s="309">
        <f>J413</f>
        <v>0</v>
      </c>
      <c r="K412" s="309">
        <f>K413</f>
        <v>74500</v>
      </c>
      <c r="L412" s="33"/>
      <c r="M412" s="207"/>
      <c r="O412" s="25"/>
      <c r="P412" s="25"/>
    </row>
    <row r="413" spans="1:16" ht="20.100000000000001" hidden="1" customHeight="1" x14ac:dyDescent="0.25">
      <c r="A413" s="186"/>
      <c r="B413" s="186"/>
      <c r="C413" s="186"/>
      <c r="D413" s="186"/>
      <c r="E413" s="183"/>
      <c r="F413" s="41" t="s">
        <v>189</v>
      </c>
      <c r="G413" s="193" t="s">
        <v>463</v>
      </c>
      <c r="H413" s="41" t="s">
        <v>188</v>
      </c>
      <c r="I413" s="37">
        <v>74500</v>
      </c>
      <c r="J413" s="309">
        <f>K413-I413</f>
        <v>0</v>
      </c>
      <c r="K413" s="309">
        <f>72000+2500</f>
        <v>74500</v>
      </c>
      <c r="L413" s="33"/>
      <c r="M413" s="207"/>
      <c r="O413" s="25"/>
      <c r="P413" s="25"/>
    </row>
    <row r="414" spans="1:16" ht="20.100000000000001" hidden="1" customHeight="1" x14ac:dyDescent="0.25">
      <c r="A414" s="186"/>
      <c r="B414" s="186"/>
      <c r="C414" s="186"/>
      <c r="D414" s="186"/>
      <c r="E414" s="183" t="s">
        <v>190</v>
      </c>
      <c r="F414" s="41"/>
      <c r="G414" s="193" t="s">
        <v>463</v>
      </c>
      <c r="H414" s="41" t="s">
        <v>191</v>
      </c>
      <c r="I414" s="37">
        <f>I415+I416</f>
        <v>89700</v>
      </c>
      <c r="J414" s="309">
        <f>J415+J416</f>
        <v>0</v>
      </c>
      <c r="K414" s="309">
        <f>K415+K416</f>
        <v>89700</v>
      </c>
      <c r="L414" s="33"/>
      <c r="M414" s="207"/>
      <c r="O414" s="25"/>
      <c r="P414" s="25"/>
    </row>
    <row r="415" spans="1:16" ht="20.100000000000001" hidden="1" customHeight="1" x14ac:dyDescent="0.25">
      <c r="A415" s="186"/>
      <c r="B415" s="186"/>
      <c r="C415" s="186"/>
      <c r="D415" s="186"/>
      <c r="E415" s="183"/>
      <c r="F415" s="41" t="s">
        <v>192</v>
      </c>
      <c r="G415" s="193" t="s">
        <v>463</v>
      </c>
      <c r="H415" s="41" t="s">
        <v>191</v>
      </c>
      <c r="I415" s="37">
        <v>11000</v>
      </c>
      <c r="J415" s="309">
        <f>K415-I415</f>
        <v>0</v>
      </c>
      <c r="K415" s="309">
        <v>11000</v>
      </c>
      <c r="L415" s="33"/>
      <c r="M415" s="207"/>
      <c r="O415" s="25"/>
      <c r="P415" s="25"/>
    </row>
    <row r="416" spans="1:16" ht="27" hidden="1" customHeight="1" x14ac:dyDescent="0.25">
      <c r="A416" s="186"/>
      <c r="B416" s="186"/>
      <c r="C416" s="186"/>
      <c r="D416" s="186"/>
      <c r="E416" s="183"/>
      <c r="F416" s="41" t="s">
        <v>193</v>
      </c>
      <c r="G416" s="193" t="s">
        <v>463</v>
      </c>
      <c r="H416" s="41" t="s">
        <v>194</v>
      </c>
      <c r="I416" s="37">
        <v>78700</v>
      </c>
      <c r="J416" s="309">
        <f>K416-I416</f>
        <v>0</v>
      </c>
      <c r="K416" s="309">
        <f>79000-300</f>
        <v>78700</v>
      </c>
      <c r="L416" s="33"/>
      <c r="M416" s="207"/>
      <c r="O416" s="25"/>
      <c r="P416" s="25"/>
    </row>
    <row r="417" spans="1:16" ht="20.100000000000001" customHeight="1" x14ac:dyDescent="0.25">
      <c r="A417" s="186"/>
      <c r="B417" s="186"/>
      <c r="C417" s="186"/>
      <c r="D417" s="186">
        <v>3235</v>
      </c>
      <c r="E417" s="186"/>
      <c r="F417" s="45"/>
      <c r="G417" s="193" t="s">
        <v>463</v>
      </c>
      <c r="H417" s="41" t="s">
        <v>38</v>
      </c>
      <c r="I417" s="37">
        <f>I418+I420+I422</f>
        <v>27000</v>
      </c>
      <c r="J417" s="309">
        <f>J418+J420+J422</f>
        <v>0</v>
      </c>
      <c r="K417" s="309">
        <f>K418+K420+K422</f>
        <v>27000</v>
      </c>
      <c r="L417" s="33"/>
      <c r="M417" s="207"/>
      <c r="O417" s="25"/>
      <c r="P417" s="25"/>
    </row>
    <row r="418" spans="1:16" ht="20.100000000000001" hidden="1" customHeight="1" x14ac:dyDescent="0.25">
      <c r="A418" s="186"/>
      <c r="B418" s="186"/>
      <c r="C418" s="186"/>
      <c r="D418" s="186"/>
      <c r="E418" s="183" t="s">
        <v>195</v>
      </c>
      <c r="F418" s="41"/>
      <c r="G418" s="193" t="s">
        <v>463</v>
      </c>
      <c r="H418" s="41" t="s">
        <v>196</v>
      </c>
      <c r="I418" s="37">
        <f>I419</f>
        <v>1000</v>
      </c>
      <c r="J418" s="309">
        <f>J419</f>
        <v>0</v>
      </c>
      <c r="K418" s="309">
        <f>K419</f>
        <v>1000</v>
      </c>
      <c r="L418" s="33"/>
      <c r="M418" s="207"/>
      <c r="O418" s="25"/>
      <c r="P418" s="25"/>
    </row>
    <row r="419" spans="1:16" ht="20.100000000000001" hidden="1" customHeight="1" x14ac:dyDescent="0.25">
      <c r="A419" s="186"/>
      <c r="B419" s="186"/>
      <c r="C419" s="186"/>
      <c r="D419" s="186"/>
      <c r="E419" s="183"/>
      <c r="F419" s="41" t="s">
        <v>197</v>
      </c>
      <c r="G419" s="193" t="s">
        <v>463</v>
      </c>
      <c r="H419" s="41" t="s">
        <v>196</v>
      </c>
      <c r="I419" s="37">
        <v>1000</v>
      </c>
      <c r="J419" s="309">
        <f>K419-I419</f>
        <v>0</v>
      </c>
      <c r="K419" s="309">
        <v>1000</v>
      </c>
      <c r="L419" s="33"/>
      <c r="M419" s="207"/>
      <c r="O419" s="25"/>
      <c r="P419" s="25"/>
    </row>
    <row r="420" spans="1:16" ht="20.100000000000001" hidden="1" customHeight="1" x14ac:dyDescent="0.25">
      <c r="A420" s="186"/>
      <c r="B420" s="186"/>
      <c r="C420" s="186"/>
      <c r="D420" s="186"/>
      <c r="E420" s="183" t="s">
        <v>373</v>
      </c>
      <c r="F420" s="41"/>
      <c r="G420" s="193" t="s">
        <v>463</v>
      </c>
      <c r="H420" s="41" t="s">
        <v>61</v>
      </c>
      <c r="I420" s="37">
        <f>I421</f>
        <v>22000</v>
      </c>
      <c r="J420" s="309">
        <f>J421</f>
        <v>0</v>
      </c>
      <c r="K420" s="309">
        <f>K421</f>
        <v>22000</v>
      </c>
      <c r="L420" s="33"/>
      <c r="M420" s="207"/>
      <c r="O420" s="25"/>
      <c r="P420" s="25"/>
    </row>
    <row r="421" spans="1:16" ht="20.100000000000001" hidden="1" customHeight="1" x14ac:dyDescent="0.25">
      <c r="A421" s="186"/>
      <c r="B421" s="186"/>
      <c r="C421" s="186"/>
      <c r="D421" s="186"/>
      <c r="E421" s="183"/>
      <c r="F421" s="41" t="s">
        <v>374</v>
      </c>
      <c r="G421" s="193" t="s">
        <v>463</v>
      </c>
      <c r="H421" s="41" t="s">
        <v>61</v>
      </c>
      <c r="I421" s="37">
        <v>22000</v>
      </c>
      <c r="J421" s="309">
        <f>K421-I421</f>
        <v>0</v>
      </c>
      <c r="K421" s="309">
        <v>22000</v>
      </c>
      <c r="L421" s="33"/>
      <c r="M421" s="207"/>
      <c r="O421" s="25"/>
      <c r="P421" s="25"/>
    </row>
    <row r="422" spans="1:16" ht="20.100000000000001" hidden="1" customHeight="1" x14ac:dyDescent="0.25">
      <c r="A422" s="186"/>
      <c r="B422" s="186"/>
      <c r="C422" s="186"/>
      <c r="D422" s="186"/>
      <c r="E422" s="183" t="s">
        <v>198</v>
      </c>
      <c r="F422" s="41"/>
      <c r="G422" s="193" t="s">
        <v>463</v>
      </c>
      <c r="H422" s="41" t="s">
        <v>199</v>
      </c>
      <c r="I422" s="37">
        <f>I423</f>
        <v>4000</v>
      </c>
      <c r="J422" s="309">
        <f>J423</f>
        <v>0</v>
      </c>
      <c r="K422" s="309">
        <f>K423</f>
        <v>4000</v>
      </c>
      <c r="L422" s="33"/>
      <c r="M422" s="207"/>
      <c r="O422" s="25"/>
      <c r="P422" s="25"/>
    </row>
    <row r="423" spans="1:16" ht="20.100000000000001" hidden="1" customHeight="1" x14ac:dyDescent="0.25">
      <c r="A423" s="186"/>
      <c r="B423" s="186"/>
      <c r="C423" s="186"/>
      <c r="D423" s="186"/>
      <c r="E423" s="183"/>
      <c r="F423" s="41" t="s">
        <v>200</v>
      </c>
      <c r="G423" s="193" t="s">
        <v>463</v>
      </c>
      <c r="H423" s="41" t="s">
        <v>199</v>
      </c>
      <c r="I423" s="37">
        <v>4000</v>
      </c>
      <c r="J423" s="309">
        <f>K423-I423</f>
        <v>0</v>
      </c>
      <c r="K423" s="309">
        <v>4000</v>
      </c>
      <c r="L423" s="33"/>
      <c r="M423" s="207"/>
      <c r="O423" s="25"/>
      <c r="P423" s="25"/>
    </row>
    <row r="424" spans="1:16" ht="20.100000000000001" customHeight="1" x14ac:dyDescent="0.25">
      <c r="A424" s="186"/>
      <c r="B424" s="186"/>
      <c r="C424" s="186"/>
      <c r="D424" s="186">
        <v>3236</v>
      </c>
      <c r="E424" s="186"/>
      <c r="F424" s="45"/>
      <c r="G424" s="193" t="s">
        <v>463</v>
      </c>
      <c r="H424" s="41" t="s">
        <v>39</v>
      </c>
      <c r="I424" s="37">
        <f>I425+I427</f>
        <v>240089</v>
      </c>
      <c r="J424" s="309">
        <f>J425+J427</f>
        <v>0</v>
      </c>
      <c r="K424" s="309">
        <f>K425+K427</f>
        <v>240089</v>
      </c>
      <c r="L424" s="33"/>
      <c r="M424" s="207"/>
      <c r="O424" s="25"/>
      <c r="P424" s="25"/>
    </row>
    <row r="425" spans="1:16" ht="20.100000000000001" hidden="1" customHeight="1" x14ac:dyDescent="0.25">
      <c r="A425" s="186"/>
      <c r="B425" s="186"/>
      <c r="C425" s="186"/>
      <c r="D425" s="186"/>
      <c r="E425" s="183" t="s">
        <v>201</v>
      </c>
      <c r="F425" s="41"/>
      <c r="G425" s="193" t="s">
        <v>463</v>
      </c>
      <c r="H425" s="41" t="s">
        <v>202</v>
      </c>
      <c r="I425" s="37">
        <f>I426</f>
        <v>143089</v>
      </c>
      <c r="J425" s="309">
        <f>J426</f>
        <v>0</v>
      </c>
      <c r="K425" s="309">
        <f>K426</f>
        <v>143089</v>
      </c>
      <c r="L425" s="33"/>
      <c r="M425" s="207"/>
      <c r="O425" s="25"/>
      <c r="P425" s="25"/>
    </row>
    <row r="426" spans="1:16" ht="20.100000000000001" hidden="1" customHeight="1" x14ac:dyDescent="0.25">
      <c r="A426" s="186"/>
      <c r="B426" s="186"/>
      <c r="C426" s="186"/>
      <c r="D426" s="186"/>
      <c r="E426" s="183"/>
      <c r="F426" s="41" t="s">
        <v>203</v>
      </c>
      <c r="G426" s="193" t="s">
        <v>463</v>
      </c>
      <c r="H426" s="41" t="s">
        <v>202</v>
      </c>
      <c r="I426" s="37">
        <v>143089</v>
      </c>
      <c r="J426" s="309">
        <f>K426-I426</f>
        <v>0</v>
      </c>
      <c r="K426" s="309">
        <f>123000+8089+12000</f>
        <v>143089</v>
      </c>
      <c r="L426" s="33"/>
      <c r="M426" s="207"/>
      <c r="O426" s="25"/>
      <c r="P426" s="25"/>
    </row>
    <row r="427" spans="1:16" ht="20.100000000000001" hidden="1" customHeight="1" x14ac:dyDescent="0.25">
      <c r="A427" s="186"/>
      <c r="B427" s="186"/>
      <c r="C427" s="186"/>
      <c r="D427" s="186"/>
      <c r="E427" s="183" t="s">
        <v>204</v>
      </c>
      <c r="F427" s="41"/>
      <c r="G427" s="193" t="s">
        <v>463</v>
      </c>
      <c r="H427" s="41" t="s">
        <v>205</v>
      </c>
      <c r="I427" s="37">
        <f>I428</f>
        <v>97000</v>
      </c>
      <c r="J427" s="309">
        <f>J428</f>
        <v>0</v>
      </c>
      <c r="K427" s="309">
        <f>K428</f>
        <v>97000</v>
      </c>
      <c r="L427" s="33"/>
      <c r="M427" s="207"/>
      <c r="O427" s="25"/>
      <c r="P427" s="25"/>
    </row>
    <row r="428" spans="1:16" ht="20.100000000000001" hidden="1" customHeight="1" x14ac:dyDescent="0.25">
      <c r="A428" s="186"/>
      <c r="B428" s="186"/>
      <c r="C428" s="186"/>
      <c r="D428" s="186"/>
      <c r="E428" s="183"/>
      <c r="F428" s="41" t="s">
        <v>206</v>
      </c>
      <c r="G428" s="193" t="s">
        <v>463</v>
      </c>
      <c r="H428" s="41" t="s">
        <v>205</v>
      </c>
      <c r="I428" s="37">
        <v>97000</v>
      </c>
      <c r="J428" s="309">
        <f>K428-I428</f>
        <v>0</v>
      </c>
      <c r="K428" s="309">
        <f>2000+90000+5000</f>
        <v>97000</v>
      </c>
      <c r="L428" s="33"/>
      <c r="M428" s="207"/>
      <c r="O428" s="25"/>
      <c r="P428" s="25"/>
    </row>
    <row r="429" spans="1:16" ht="20.100000000000001" customHeight="1" x14ac:dyDescent="0.25">
      <c r="A429" s="186"/>
      <c r="B429" s="186"/>
      <c r="C429" s="186"/>
      <c r="D429" s="186">
        <v>3237</v>
      </c>
      <c r="E429" s="186"/>
      <c r="F429" s="45"/>
      <c r="G429" s="193" t="s">
        <v>463</v>
      </c>
      <c r="H429" s="41" t="s">
        <v>207</v>
      </c>
      <c r="I429" s="37">
        <f>I430+I432+I434</f>
        <v>740050</v>
      </c>
      <c r="J429" s="309">
        <f>J430+J432+J434</f>
        <v>0</v>
      </c>
      <c r="K429" s="309">
        <f>K430+K432+K434</f>
        <v>740050</v>
      </c>
      <c r="L429" s="33"/>
      <c r="M429" s="207"/>
      <c r="O429" s="25"/>
      <c r="P429" s="25"/>
    </row>
    <row r="430" spans="1:16" ht="20.100000000000001" hidden="1" customHeight="1" x14ac:dyDescent="0.25">
      <c r="A430" s="186"/>
      <c r="B430" s="186"/>
      <c r="C430" s="186"/>
      <c r="D430" s="186"/>
      <c r="E430" s="183" t="s">
        <v>208</v>
      </c>
      <c r="F430" s="41"/>
      <c r="G430" s="193" t="s">
        <v>463</v>
      </c>
      <c r="H430" s="41" t="s">
        <v>209</v>
      </c>
      <c r="I430" s="37">
        <f>I431</f>
        <v>125000</v>
      </c>
      <c r="J430" s="309">
        <f>J431</f>
        <v>0</v>
      </c>
      <c r="K430" s="309">
        <f>K431</f>
        <v>125000</v>
      </c>
      <c r="L430" s="33"/>
      <c r="M430" s="207"/>
    </row>
    <row r="431" spans="1:16" ht="20.100000000000001" hidden="1" customHeight="1" x14ac:dyDescent="0.25">
      <c r="A431" s="186"/>
      <c r="B431" s="186"/>
      <c r="C431" s="186"/>
      <c r="D431" s="186"/>
      <c r="E431" s="183"/>
      <c r="F431" s="41" t="s">
        <v>210</v>
      </c>
      <c r="G431" s="193" t="s">
        <v>463</v>
      </c>
      <c r="H431" s="41" t="s">
        <v>209</v>
      </c>
      <c r="I431" s="37">
        <v>125000</v>
      </c>
      <c r="J431" s="309">
        <f>K431-I431</f>
        <v>0</v>
      </c>
      <c r="K431" s="309">
        <f>130000-5000</f>
        <v>125000</v>
      </c>
      <c r="L431" s="33"/>
      <c r="M431" s="207"/>
    </row>
    <row r="432" spans="1:16" ht="20.100000000000001" hidden="1" customHeight="1" x14ac:dyDescent="0.25">
      <c r="A432" s="186"/>
      <c r="B432" s="186"/>
      <c r="C432" s="186"/>
      <c r="D432" s="186"/>
      <c r="E432" s="183" t="s">
        <v>211</v>
      </c>
      <c r="F432" s="41"/>
      <c r="G432" s="193" t="s">
        <v>463</v>
      </c>
      <c r="H432" s="41" t="s">
        <v>212</v>
      </c>
      <c r="I432" s="37">
        <f>I433</f>
        <v>65050</v>
      </c>
      <c r="J432" s="309">
        <f>J433</f>
        <v>0</v>
      </c>
      <c r="K432" s="309">
        <f>K433</f>
        <v>65050</v>
      </c>
      <c r="L432" s="33"/>
      <c r="M432" s="207"/>
    </row>
    <row r="433" spans="1:16" ht="20.100000000000001" hidden="1" customHeight="1" x14ac:dyDescent="0.25">
      <c r="A433" s="186"/>
      <c r="B433" s="186"/>
      <c r="C433" s="186"/>
      <c r="D433" s="186"/>
      <c r="E433" s="183"/>
      <c r="F433" s="41" t="s">
        <v>213</v>
      </c>
      <c r="G433" s="193" t="s">
        <v>463</v>
      </c>
      <c r="H433" s="41" t="s">
        <v>212</v>
      </c>
      <c r="I433" s="37">
        <v>65050</v>
      </c>
      <c r="J433" s="309">
        <f>K433-I433</f>
        <v>0</v>
      </c>
      <c r="K433" s="309">
        <f>65000+50</f>
        <v>65050</v>
      </c>
      <c r="L433" s="33"/>
      <c r="M433" s="207"/>
    </row>
    <row r="434" spans="1:16" ht="20.100000000000001" hidden="1" customHeight="1" x14ac:dyDescent="0.25">
      <c r="A434" s="186"/>
      <c r="B434" s="186"/>
      <c r="C434" s="186"/>
      <c r="D434" s="186"/>
      <c r="E434" s="183" t="s">
        <v>214</v>
      </c>
      <c r="F434" s="41"/>
      <c r="G434" s="193" t="s">
        <v>463</v>
      </c>
      <c r="H434" s="41" t="s">
        <v>215</v>
      </c>
      <c r="I434" s="37">
        <f>I435+I436</f>
        <v>550000</v>
      </c>
      <c r="J434" s="309">
        <f>J435+J436</f>
        <v>0</v>
      </c>
      <c r="K434" s="309">
        <f>K435+K436</f>
        <v>550000</v>
      </c>
      <c r="L434" s="33"/>
      <c r="M434" s="207"/>
    </row>
    <row r="435" spans="1:16" s="47" customFormat="1" ht="20.100000000000001" hidden="1" customHeight="1" x14ac:dyDescent="0.25">
      <c r="A435" s="186"/>
      <c r="B435" s="186"/>
      <c r="C435" s="186"/>
      <c r="D435" s="186"/>
      <c r="E435" s="183"/>
      <c r="F435" s="41" t="s">
        <v>216</v>
      </c>
      <c r="G435" s="193" t="s">
        <v>463</v>
      </c>
      <c r="H435" s="41" t="s">
        <v>215</v>
      </c>
      <c r="I435" s="37">
        <v>550000</v>
      </c>
      <c r="J435" s="309">
        <f>K435-I435</f>
        <v>0</v>
      </c>
      <c r="K435" s="309">
        <v>550000</v>
      </c>
      <c r="L435" s="33"/>
      <c r="M435" s="207"/>
      <c r="N435" s="301"/>
    </row>
    <row r="436" spans="1:16" ht="20.100000000000001" hidden="1" customHeight="1" x14ac:dyDescent="0.25">
      <c r="A436" s="186"/>
      <c r="B436" s="186"/>
      <c r="C436" s="186"/>
      <c r="D436" s="186"/>
      <c r="E436" s="183"/>
      <c r="F436" s="41" t="s">
        <v>380</v>
      </c>
      <c r="G436" s="193" t="s">
        <v>463</v>
      </c>
      <c r="H436" s="41" t="s">
        <v>215</v>
      </c>
      <c r="I436" s="37">
        <v>0</v>
      </c>
      <c r="J436" s="309">
        <f>K436-I436</f>
        <v>0</v>
      </c>
      <c r="K436" s="309">
        <v>0</v>
      </c>
      <c r="L436" s="33"/>
      <c r="M436" s="207"/>
    </row>
    <row r="437" spans="1:16" ht="20.100000000000001" customHeight="1" x14ac:dyDescent="0.25">
      <c r="A437" s="186"/>
      <c r="B437" s="186"/>
      <c r="C437" s="186"/>
      <c r="D437" s="186">
        <v>3238</v>
      </c>
      <c r="E437" s="186"/>
      <c r="F437" s="45"/>
      <c r="G437" s="193" t="s">
        <v>463</v>
      </c>
      <c r="H437" s="41" t="s">
        <v>40</v>
      </c>
      <c r="I437" s="37">
        <f t="shared" ref="I437:K438" si="78">I438</f>
        <v>65800</v>
      </c>
      <c r="J437" s="309">
        <f t="shared" si="78"/>
        <v>0</v>
      </c>
      <c r="K437" s="309">
        <f t="shared" si="78"/>
        <v>65800</v>
      </c>
      <c r="L437" s="33"/>
      <c r="M437" s="207"/>
      <c r="O437" s="25"/>
      <c r="P437" s="25"/>
    </row>
    <row r="438" spans="1:16" ht="20.100000000000001" hidden="1" customHeight="1" x14ac:dyDescent="0.25">
      <c r="A438" s="186"/>
      <c r="B438" s="186"/>
      <c r="C438" s="186"/>
      <c r="D438" s="186"/>
      <c r="E438" s="183" t="s">
        <v>218</v>
      </c>
      <c r="F438" s="41"/>
      <c r="G438" s="193" t="s">
        <v>463</v>
      </c>
      <c r="H438" s="41" t="s">
        <v>219</v>
      </c>
      <c r="I438" s="37">
        <f t="shared" si="78"/>
        <v>65800</v>
      </c>
      <c r="J438" s="309">
        <f t="shared" si="78"/>
        <v>0</v>
      </c>
      <c r="K438" s="309">
        <f t="shared" si="78"/>
        <v>65800</v>
      </c>
      <c r="L438" s="33"/>
      <c r="M438" s="207"/>
      <c r="O438" s="25"/>
      <c r="P438" s="25"/>
    </row>
    <row r="439" spans="1:16" ht="20.100000000000001" hidden="1" customHeight="1" x14ac:dyDescent="0.25">
      <c r="A439" s="186"/>
      <c r="B439" s="186"/>
      <c r="C439" s="186"/>
      <c r="D439" s="186"/>
      <c r="E439" s="183"/>
      <c r="F439" s="41" t="s">
        <v>220</v>
      </c>
      <c r="G439" s="193" t="s">
        <v>463</v>
      </c>
      <c r="H439" s="41" t="s">
        <v>219</v>
      </c>
      <c r="I439" s="37">
        <v>65800</v>
      </c>
      <c r="J439" s="309">
        <f>K439-I439</f>
        <v>0</v>
      </c>
      <c r="K439" s="309">
        <f>65500+300</f>
        <v>65800</v>
      </c>
      <c r="L439" s="33"/>
      <c r="M439" s="207"/>
      <c r="O439" s="25"/>
      <c r="P439" s="25"/>
    </row>
    <row r="440" spans="1:16" ht="20.100000000000001" customHeight="1" x14ac:dyDescent="0.25">
      <c r="A440" s="186"/>
      <c r="B440" s="186"/>
      <c r="C440" s="186"/>
      <c r="D440" s="186">
        <v>3239</v>
      </c>
      <c r="E440" s="186"/>
      <c r="F440" s="45"/>
      <c r="G440" s="193" t="s">
        <v>463</v>
      </c>
      <c r="H440" s="41" t="s">
        <v>41</v>
      </c>
      <c r="I440" s="37">
        <f>I441+I444+I446+I448</f>
        <v>423250</v>
      </c>
      <c r="J440" s="309">
        <f>J441+J444+J446+J448</f>
        <v>0</v>
      </c>
      <c r="K440" s="309">
        <f>K441+K444+K446+K448</f>
        <v>423250</v>
      </c>
      <c r="L440" s="33"/>
      <c r="M440" s="207"/>
      <c r="O440" s="25"/>
      <c r="P440" s="25"/>
    </row>
    <row r="441" spans="1:16" ht="30" hidden="1" customHeight="1" x14ac:dyDescent="0.25">
      <c r="A441" s="186"/>
      <c r="B441" s="186"/>
      <c r="C441" s="186"/>
      <c r="D441" s="186"/>
      <c r="E441" s="183" t="s">
        <v>221</v>
      </c>
      <c r="F441" s="41"/>
      <c r="G441" s="193" t="s">
        <v>463</v>
      </c>
      <c r="H441" s="41" t="s">
        <v>222</v>
      </c>
      <c r="I441" s="37">
        <f>I442+I443</f>
        <v>28000</v>
      </c>
      <c r="J441" s="309">
        <f>J442+J443</f>
        <v>0</v>
      </c>
      <c r="K441" s="309">
        <f>K442+K443</f>
        <v>28000</v>
      </c>
      <c r="L441" s="33"/>
      <c r="M441" s="207"/>
      <c r="O441" s="25"/>
      <c r="P441" s="25"/>
    </row>
    <row r="442" spans="1:16" ht="30" hidden="1" customHeight="1" x14ac:dyDescent="0.25">
      <c r="A442" s="186"/>
      <c r="B442" s="186"/>
      <c r="C442" s="186"/>
      <c r="D442" s="186"/>
      <c r="E442" s="183"/>
      <c r="F442" s="41" t="s">
        <v>223</v>
      </c>
      <c r="G442" s="193" t="s">
        <v>463</v>
      </c>
      <c r="H442" s="41" t="s">
        <v>222</v>
      </c>
      <c r="I442" s="37">
        <v>28000</v>
      </c>
      <c r="J442" s="309">
        <f>K442-I442</f>
        <v>0</v>
      </c>
      <c r="K442" s="309">
        <v>28000</v>
      </c>
      <c r="L442" s="33"/>
      <c r="M442" s="207"/>
      <c r="O442" s="25"/>
      <c r="P442" s="25"/>
    </row>
    <row r="443" spans="1:16" s="169" customFormat="1" ht="30" hidden="1" customHeight="1" x14ac:dyDescent="0.25">
      <c r="A443" s="186"/>
      <c r="B443" s="186"/>
      <c r="C443" s="186"/>
      <c r="D443" s="186"/>
      <c r="E443" s="183"/>
      <c r="F443" s="41" t="s">
        <v>452</v>
      </c>
      <c r="G443" s="193" t="s">
        <v>463</v>
      </c>
      <c r="H443" s="41" t="s">
        <v>451</v>
      </c>
      <c r="I443" s="37">
        <v>0</v>
      </c>
      <c r="J443" s="309">
        <f>K443-I443</f>
        <v>0</v>
      </c>
      <c r="K443" s="309">
        <v>0</v>
      </c>
      <c r="L443" s="33"/>
      <c r="M443" s="207"/>
      <c r="N443" s="293"/>
    </row>
    <row r="444" spans="1:16" ht="32.25" hidden="1" customHeight="1" x14ac:dyDescent="0.25">
      <c r="A444" s="186"/>
      <c r="B444" s="186"/>
      <c r="C444" s="186"/>
      <c r="D444" s="186"/>
      <c r="E444" s="183" t="s">
        <v>224</v>
      </c>
      <c r="F444" s="41"/>
      <c r="G444" s="193" t="s">
        <v>463</v>
      </c>
      <c r="H444" s="41" t="s">
        <v>225</v>
      </c>
      <c r="I444" s="37">
        <f>I445</f>
        <v>17000</v>
      </c>
      <c r="J444" s="309">
        <f>J445</f>
        <v>0</v>
      </c>
      <c r="K444" s="309">
        <f>K445</f>
        <v>17000</v>
      </c>
      <c r="L444" s="33"/>
      <c r="M444" s="207"/>
      <c r="O444" s="25"/>
      <c r="P444" s="25"/>
    </row>
    <row r="445" spans="1:16" ht="20.100000000000001" hidden="1" customHeight="1" x14ac:dyDescent="0.25">
      <c r="A445" s="186"/>
      <c r="B445" s="186"/>
      <c r="C445" s="186"/>
      <c r="D445" s="186"/>
      <c r="E445" s="183"/>
      <c r="F445" s="41" t="s">
        <v>226</v>
      </c>
      <c r="G445" s="193" t="s">
        <v>463</v>
      </c>
      <c r="H445" s="41" t="s">
        <v>225</v>
      </c>
      <c r="I445" s="37">
        <v>17000</v>
      </c>
      <c r="J445" s="309">
        <f>K445-I445</f>
        <v>0</v>
      </c>
      <c r="K445" s="309">
        <v>17000</v>
      </c>
      <c r="L445" s="33"/>
      <c r="M445" s="207"/>
      <c r="O445" s="25"/>
      <c r="P445" s="25"/>
    </row>
    <row r="446" spans="1:16" ht="20.100000000000001" hidden="1" customHeight="1" x14ac:dyDescent="0.25">
      <c r="A446" s="186"/>
      <c r="B446" s="186"/>
      <c r="C446" s="186"/>
      <c r="D446" s="186"/>
      <c r="E446" s="183" t="s">
        <v>227</v>
      </c>
      <c r="F446" s="41"/>
      <c r="G446" s="193" t="s">
        <v>463</v>
      </c>
      <c r="H446" s="41" t="s">
        <v>228</v>
      </c>
      <c r="I446" s="37">
        <f>I447</f>
        <v>51250</v>
      </c>
      <c r="J446" s="309">
        <f>J447</f>
        <v>0</v>
      </c>
      <c r="K446" s="309">
        <f>K447</f>
        <v>51250</v>
      </c>
      <c r="L446" s="33"/>
      <c r="M446" s="207"/>
      <c r="O446" s="25"/>
      <c r="P446" s="25"/>
    </row>
    <row r="447" spans="1:16" ht="20.100000000000001" hidden="1" customHeight="1" x14ac:dyDescent="0.25">
      <c r="A447" s="186"/>
      <c r="B447" s="186"/>
      <c r="C447" s="186"/>
      <c r="D447" s="186"/>
      <c r="E447" s="183"/>
      <c r="F447" s="41" t="s">
        <v>229</v>
      </c>
      <c r="G447" s="193" t="s">
        <v>463</v>
      </c>
      <c r="H447" s="41" t="s">
        <v>228</v>
      </c>
      <c r="I447" s="37">
        <v>51250</v>
      </c>
      <c r="J447" s="309">
        <f>K447-I447</f>
        <v>0</v>
      </c>
      <c r="K447" s="309">
        <f>46000+250+5000</f>
        <v>51250</v>
      </c>
      <c r="L447" s="33"/>
      <c r="M447" s="207"/>
      <c r="O447" s="25"/>
      <c r="P447" s="25"/>
    </row>
    <row r="448" spans="1:16" ht="20.100000000000001" hidden="1" customHeight="1" x14ac:dyDescent="0.25">
      <c r="A448" s="186"/>
      <c r="B448" s="186"/>
      <c r="C448" s="186"/>
      <c r="D448" s="186"/>
      <c r="E448" s="183" t="s">
        <v>230</v>
      </c>
      <c r="F448" s="41"/>
      <c r="G448" s="193" t="s">
        <v>463</v>
      </c>
      <c r="H448" s="41" t="s">
        <v>231</v>
      </c>
      <c r="I448" s="37">
        <f>I449+I450+I451+I452+I453</f>
        <v>327000</v>
      </c>
      <c r="J448" s="309">
        <f>J449+J450+J451+J452+J453</f>
        <v>0</v>
      </c>
      <c r="K448" s="309">
        <f>K449+K450+K451+K452+K453</f>
        <v>327000</v>
      </c>
      <c r="L448" s="33"/>
      <c r="M448" s="207"/>
      <c r="N448" s="58"/>
      <c r="O448" s="25"/>
      <c r="P448" s="25"/>
    </row>
    <row r="449" spans="1:16" ht="30" hidden="1" customHeight="1" x14ac:dyDescent="0.25">
      <c r="A449" s="186"/>
      <c r="B449" s="186"/>
      <c r="C449" s="186"/>
      <c r="D449" s="186"/>
      <c r="E449" s="183"/>
      <c r="F449" s="41" t="s">
        <v>232</v>
      </c>
      <c r="G449" s="193" t="s">
        <v>463</v>
      </c>
      <c r="H449" s="41" t="s">
        <v>233</v>
      </c>
      <c r="I449" s="37">
        <v>90000</v>
      </c>
      <c r="J449" s="309">
        <f>K449-I449</f>
        <v>0</v>
      </c>
      <c r="K449" s="309">
        <v>90000</v>
      </c>
      <c r="L449" s="33"/>
      <c r="M449" s="207"/>
      <c r="N449" s="58"/>
      <c r="O449" s="25"/>
      <c r="P449" s="25"/>
    </row>
    <row r="450" spans="1:16" ht="30" hidden="1" customHeight="1" x14ac:dyDescent="0.25">
      <c r="A450" s="186"/>
      <c r="B450" s="186"/>
      <c r="C450" s="186"/>
      <c r="D450" s="186"/>
      <c r="E450" s="183"/>
      <c r="F450" s="41" t="s">
        <v>234</v>
      </c>
      <c r="G450" s="193" t="s">
        <v>463</v>
      </c>
      <c r="H450" s="41" t="s">
        <v>235</v>
      </c>
      <c r="I450" s="37">
        <v>50000</v>
      </c>
      <c r="J450" s="309">
        <f>K450-I450</f>
        <v>0</v>
      </c>
      <c r="K450" s="309">
        <v>50000</v>
      </c>
      <c r="L450" s="33"/>
      <c r="M450" s="207"/>
      <c r="N450" s="58"/>
      <c r="O450" s="25"/>
      <c r="P450" s="25"/>
    </row>
    <row r="451" spans="1:16" ht="30" hidden="1" customHeight="1" x14ac:dyDescent="0.25">
      <c r="A451" s="186"/>
      <c r="B451" s="186"/>
      <c r="C451" s="186"/>
      <c r="D451" s="186"/>
      <c r="E451" s="183"/>
      <c r="F451" s="41" t="s">
        <v>236</v>
      </c>
      <c r="G451" s="193" t="s">
        <v>463</v>
      </c>
      <c r="H451" s="41" t="s">
        <v>237</v>
      </c>
      <c r="I451" s="37">
        <v>70000</v>
      </c>
      <c r="J451" s="309">
        <f>K451-I451</f>
        <v>0</v>
      </c>
      <c r="K451" s="309">
        <v>70000</v>
      </c>
      <c r="L451" s="33"/>
      <c r="M451" s="207"/>
      <c r="N451" s="58"/>
      <c r="O451" s="25"/>
      <c r="P451" s="25"/>
    </row>
    <row r="452" spans="1:16" ht="30" hidden="1" customHeight="1" x14ac:dyDescent="0.25">
      <c r="A452" s="186"/>
      <c r="B452" s="186"/>
      <c r="C452" s="186"/>
      <c r="D452" s="186"/>
      <c r="E452" s="183"/>
      <c r="F452" s="41" t="s">
        <v>238</v>
      </c>
      <c r="G452" s="193" t="s">
        <v>463</v>
      </c>
      <c r="H452" s="41" t="s">
        <v>239</v>
      </c>
      <c r="I452" s="37">
        <v>100000</v>
      </c>
      <c r="J452" s="309">
        <f>K452-I452</f>
        <v>0</v>
      </c>
      <c r="K452" s="309">
        <v>100000</v>
      </c>
      <c r="L452" s="33"/>
      <c r="M452" s="207"/>
      <c r="N452" s="58"/>
      <c r="O452" s="25"/>
      <c r="P452" s="25"/>
    </row>
    <row r="453" spans="1:16" ht="30" hidden="1" customHeight="1" x14ac:dyDescent="0.25">
      <c r="A453" s="186"/>
      <c r="B453" s="186"/>
      <c r="C453" s="186"/>
      <c r="D453" s="186"/>
      <c r="E453" s="183"/>
      <c r="F453" s="41" t="s">
        <v>240</v>
      </c>
      <c r="G453" s="193" t="s">
        <v>463</v>
      </c>
      <c r="H453" s="41" t="s">
        <v>241</v>
      </c>
      <c r="I453" s="37">
        <v>17000</v>
      </c>
      <c r="J453" s="309">
        <f>K453-I453</f>
        <v>0</v>
      </c>
      <c r="K453" s="309">
        <v>17000</v>
      </c>
      <c r="L453" s="33"/>
      <c r="M453" s="207"/>
      <c r="N453" s="58"/>
      <c r="O453" s="25"/>
      <c r="P453" s="25"/>
    </row>
    <row r="454" spans="1:16" s="162" customFormat="1" ht="28.5" hidden="1" customHeight="1" x14ac:dyDescent="0.25">
      <c r="A454" s="231"/>
      <c r="B454" s="231"/>
      <c r="C454" s="184">
        <v>324</v>
      </c>
      <c r="D454" s="186"/>
      <c r="E454" s="183"/>
      <c r="F454" s="41"/>
      <c r="G454" s="193"/>
      <c r="H454" s="44" t="s">
        <v>42</v>
      </c>
      <c r="I454" s="32">
        <f t="shared" ref="I454:K456" si="79">I455</f>
        <v>0</v>
      </c>
      <c r="J454" s="308">
        <f t="shared" si="79"/>
        <v>0</v>
      </c>
      <c r="K454" s="308">
        <f t="shared" si="79"/>
        <v>0</v>
      </c>
      <c r="L454" s="33"/>
      <c r="M454" s="207"/>
      <c r="N454" s="58"/>
      <c r="O454" s="161"/>
      <c r="P454" s="161"/>
    </row>
    <row r="455" spans="1:16" ht="30" hidden="1" customHeight="1" x14ac:dyDescent="0.25">
      <c r="A455" s="186"/>
      <c r="B455" s="186"/>
      <c r="C455" s="186"/>
      <c r="D455" s="186">
        <v>3241</v>
      </c>
      <c r="E455" s="183"/>
      <c r="F455" s="41"/>
      <c r="G455" s="193" t="s">
        <v>463</v>
      </c>
      <c r="H455" s="41" t="s">
        <v>42</v>
      </c>
      <c r="I455" s="37">
        <f t="shared" si="79"/>
        <v>0</v>
      </c>
      <c r="J455" s="309">
        <f t="shared" si="79"/>
        <v>0</v>
      </c>
      <c r="K455" s="309">
        <f t="shared" si="79"/>
        <v>0</v>
      </c>
      <c r="L455" s="33"/>
      <c r="M455" s="207"/>
      <c r="N455" s="58"/>
    </row>
    <row r="456" spans="1:16" ht="20.100000000000001" hidden="1" customHeight="1" x14ac:dyDescent="0.25">
      <c r="A456" s="186"/>
      <c r="B456" s="186"/>
      <c r="C456" s="186"/>
      <c r="D456" s="186"/>
      <c r="E456" s="183" t="s">
        <v>242</v>
      </c>
      <c r="F456" s="41"/>
      <c r="G456" s="193" t="s">
        <v>463</v>
      </c>
      <c r="H456" s="41" t="s">
        <v>243</v>
      </c>
      <c r="I456" s="37">
        <f t="shared" si="79"/>
        <v>0</v>
      </c>
      <c r="J456" s="309">
        <f t="shared" si="79"/>
        <v>0</v>
      </c>
      <c r="K456" s="309">
        <f t="shared" si="79"/>
        <v>0</v>
      </c>
      <c r="L456" s="33"/>
      <c r="M456" s="207"/>
    </row>
    <row r="457" spans="1:16" ht="36.75" hidden="1" customHeight="1" x14ac:dyDescent="0.25">
      <c r="A457" s="186"/>
      <c r="B457" s="186"/>
      <c r="C457" s="186"/>
      <c r="D457" s="186"/>
      <c r="E457" s="183"/>
      <c r="F457" s="41" t="s">
        <v>244</v>
      </c>
      <c r="G457" s="193" t="s">
        <v>463</v>
      </c>
      <c r="H457" s="41" t="s">
        <v>243</v>
      </c>
      <c r="I457" s="37">
        <v>0</v>
      </c>
      <c r="J457" s="309">
        <f>K457-I457</f>
        <v>0</v>
      </c>
      <c r="K457" s="309">
        <v>0</v>
      </c>
      <c r="L457" s="33"/>
      <c r="M457" s="207"/>
    </row>
    <row r="458" spans="1:16" s="159" customFormat="1" ht="20.100000000000001" customHeight="1" x14ac:dyDescent="0.25">
      <c r="A458" s="188"/>
      <c r="B458" s="188"/>
      <c r="C458" s="184">
        <v>329</v>
      </c>
      <c r="D458" s="184"/>
      <c r="E458" s="184"/>
      <c r="F458" s="43"/>
      <c r="G458" s="193" t="s">
        <v>463</v>
      </c>
      <c r="H458" s="44" t="s">
        <v>44</v>
      </c>
      <c r="I458" s="32">
        <f>I459+I462+I469+I472+I475+I486+I483</f>
        <v>337000</v>
      </c>
      <c r="J458" s="308">
        <f t="shared" ref="J458:K458" si="80">J459+J462+J469+J472+J475+J486+J483</f>
        <v>0</v>
      </c>
      <c r="K458" s="308">
        <f t="shared" si="80"/>
        <v>337000</v>
      </c>
      <c r="L458" s="33"/>
      <c r="M458" s="207"/>
      <c r="N458" s="296"/>
      <c r="O458" s="158"/>
      <c r="P458" s="158"/>
    </row>
    <row r="459" spans="1:16" ht="30" customHeight="1" x14ac:dyDescent="0.25">
      <c r="A459" s="186"/>
      <c r="B459" s="186"/>
      <c r="C459" s="186"/>
      <c r="D459" s="186">
        <v>3291</v>
      </c>
      <c r="E459" s="186"/>
      <c r="F459" s="45"/>
      <c r="G459" s="193" t="s">
        <v>463</v>
      </c>
      <c r="H459" s="41" t="s">
        <v>246</v>
      </c>
      <c r="I459" s="37">
        <f t="shared" ref="I459:K460" si="81">I460</f>
        <v>63000</v>
      </c>
      <c r="J459" s="309">
        <f t="shared" si="81"/>
        <v>0</v>
      </c>
      <c r="K459" s="309">
        <f t="shared" si="81"/>
        <v>63000</v>
      </c>
      <c r="L459" s="33"/>
      <c r="M459" s="207"/>
    </row>
    <row r="460" spans="1:16" ht="30" hidden="1" customHeight="1" x14ac:dyDescent="0.25">
      <c r="A460" s="186"/>
      <c r="B460" s="186"/>
      <c r="C460" s="186"/>
      <c r="D460" s="186"/>
      <c r="E460" s="183" t="s">
        <v>247</v>
      </c>
      <c r="F460" s="41"/>
      <c r="G460" s="193" t="s">
        <v>463</v>
      </c>
      <c r="H460" s="41" t="s">
        <v>248</v>
      </c>
      <c r="I460" s="37">
        <f t="shared" si="81"/>
        <v>63000</v>
      </c>
      <c r="J460" s="309">
        <f t="shared" si="81"/>
        <v>0</v>
      </c>
      <c r="K460" s="309">
        <f t="shared" si="81"/>
        <v>63000</v>
      </c>
      <c r="L460" s="33"/>
      <c r="M460" s="207"/>
    </row>
    <row r="461" spans="1:16" ht="30" hidden="1" customHeight="1" x14ac:dyDescent="0.25">
      <c r="A461" s="186"/>
      <c r="B461" s="186"/>
      <c r="C461" s="186"/>
      <c r="D461" s="186"/>
      <c r="E461" s="183"/>
      <c r="F461" s="41" t="s">
        <v>249</v>
      </c>
      <c r="G461" s="193" t="s">
        <v>463</v>
      </c>
      <c r="H461" s="41" t="s">
        <v>248</v>
      </c>
      <c r="I461" s="37">
        <v>63000</v>
      </c>
      <c r="J461" s="309">
        <f>K461-I461</f>
        <v>0</v>
      </c>
      <c r="K461" s="309">
        <v>63000</v>
      </c>
      <c r="L461" s="33"/>
      <c r="M461" s="207"/>
    </row>
    <row r="462" spans="1:16" ht="20.100000000000001" customHeight="1" x14ac:dyDescent="0.25">
      <c r="A462" s="186"/>
      <c r="B462" s="186"/>
      <c r="C462" s="186"/>
      <c r="D462" s="186">
        <v>3292</v>
      </c>
      <c r="E462" s="186"/>
      <c r="F462" s="45"/>
      <c r="G462" s="193" t="s">
        <v>463</v>
      </c>
      <c r="H462" s="41" t="s">
        <v>46</v>
      </c>
      <c r="I462" s="37">
        <f>I463+I467+I465</f>
        <v>66000</v>
      </c>
      <c r="J462" s="309">
        <f>J463+J467+J465</f>
        <v>0</v>
      </c>
      <c r="K462" s="309">
        <f>K463+K467+K465</f>
        <v>66000</v>
      </c>
      <c r="L462" s="33"/>
      <c r="M462" s="207"/>
    </row>
    <row r="463" spans="1:16" ht="20.100000000000001" hidden="1" customHeight="1" x14ac:dyDescent="0.25">
      <c r="A463" s="186"/>
      <c r="B463" s="186"/>
      <c r="C463" s="186"/>
      <c r="D463" s="186"/>
      <c r="E463" s="183" t="s">
        <v>250</v>
      </c>
      <c r="F463" s="41"/>
      <c r="G463" s="193" t="s">
        <v>463</v>
      </c>
      <c r="H463" s="41" t="s">
        <v>251</v>
      </c>
      <c r="I463" s="37">
        <f>I464</f>
        <v>18000</v>
      </c>
      <c r="J463" s="309">
        <f>J464</f>
        <v>0</v>
      </c>
      <c r="K463" s="309">
        <f>K464</f>
        <v>18000</v>
      </c>
      <c r="L463" s="33"/>
      <c r="M463" s="207"/>
    </row>
    <row r="464" spans="1:16" ht="20.100000000000001" hidden="1" customHeight="1" x14ac:dyDescent="0.25">
      <c r="A464" s="186"/>
      <c r="B464" s="186"/>
      <c r="C464" s="186"/>
      <c r="D464" s="186"/>
      <c r="E464" s="183"/>
      <c r="F464" s="41" t="s">
        <v>252</v>
      </c>
      <c r="G464" s="193" t="s">
        <v>463</v>
      </c>
      <c r="H464" s="41" t="s">
        <v>251</v>
      </c>
      <c r="I464" s="37">
        <v>18000</v>
      </c>
      <c r="J464" s="309">
        <f>K464-I464</f>
        <v>0</v>
      </c>
      <c r="K464" s="309">
        <v>18000</v>
      </c>
      <c r="L464" s="33"/>
      <c r="M464" s="207"/>
    </row>
    <row r="465" spans="1:16" ht="20.100000000000001" hidden="1" customHeight="1" x14ac:dyDescent="0.25">
      <c r="A465" s="186"/>
      <c r="B465" s="186"/>
      <c r="C465" s="186"/>
      <c r="D465" s="186"/>
      <c r="E465" s="183" t="s">
        <v>375</v>
      </c>
      <c r="F465" s="41"/>
      <c r="G465" s="193" t="s">
        <v>463</v>
      </c>
      <c r="H465" s="41" t="s">
        <v>377</v>
      </c>
      <c r="I465" s="37">
        <f>I466</f>
        <v>18000</v>
      </c>
      <c r="J465" s="309">
        <f>J466</f>
        <v>0</v>
      </c>
      <c r="K465" s="309">
        <f>K466</f>
        <v>18000</v>
      </c>
      <c r="L465" s="33"/>
      <c r="M465" s="207"/>
    </row>
    <row r="466" spans="1:16" ht="20.100000000000001" hidden="1" customHeight="1" x14ac:dyDescent="0.25">
      <c r="A466" s="186"/>
      <c r="B466" s="186"/>
      <c r="C466" s="186"/>
      <c r="D466" s="186"/>
      <c r="E466" s="183"/>
      <c r="F466" s="41" t="s">
        <v>376</v>
      </c>
      <c r="G466" s="193" t="s">
        <v>463</v>
      </c>
      <c r="H466" s="41" t="s">
        <v>377</v>
      </c>
      <c r="I466" s="37">
        <v>18000</v>
      </c>
      <c r="J466" s="309">
        <f>K466-I466</f>
        <v>0</v>
      </c>
      <c r="K466" s="309">
        <v>18000</v>
      </c>
      <c r="L466" s="33"/>
      <c r="M466" s="207"/>
    </row>
    <row r="467" spans="1:16" ht="20.100000000000001" hidden="1" customHeight="1" x14ac:dyDescent="0.25">
      <c r="A467" s="186"/>
      <c r="B467" s="186"/>
      <c r="C467" s="186"/>
      <c r="D467" s="186"/>
      <c r="E467" s="183" t="s">
        <v>253</v>
      </c>
      <c r="F467" s="41"/>
      <c r="G467" s="193" t="s">
        <v>463</v>
      </c>
      <c r="H467" s="41" t="s">
        <v>254</v>
      </c>
      <c r="I467" s="37">
        <f>I468</f>
        <v>30000</v>
      </c>
      <c r="J467" s="309">
        <f>J468</f>
        <v>0</v>
      </c>
      <c r="K467" s="309">
        <f>K468</f>
        <v>30000</v>
      </c>
      <c r="L467" s="33"/>
      <c r="M467" s="207"/>
    </row>
    <row r="468" spans="1:16" ht="20.100000000000001" hidden="1" customHeight="1" x14ac:dyDescent="0.25">
      <c r="A468" s="186"/>
      <c r="B468" s="186"/>
      <c r="C468" s="186"/>
      <c r="D468" s="186"/>
      <c r="E468" s="183"/>
      <c r="F468" s="41" t="s">
        <v>255</v>
      </c>
      <c r="G468" s="193" t="s">
        <v>463</v>
      </c>
      <c r="H468" s="41" t="s">
        <v>254</v>
      </c>
      <c r="I468" s="37">
        <v>30000</v>
      </c>
      <c r="J468" s="309">
        <f>K468-I468</f>
        <v>0</v>
      </c>
      <c r="K468" s="309">
        <v>30000</v>
      </c>
      <c r="L468" s="33"/>
      <c r="M468" s="207"/>
    </row>
    <row r="469" spans="1:16" ht="20.100000000000001" customHeight="1" x14ac:dyDescent="0.25">
      <c r="A469" s="186"/>
      <c r="B469" s="186"/>
      <c r="C469" s="186"/>
      <c r="D469" s="186">
        <v>3293</v>
      </c>
      <c r="E469" s="186"/>
      <c r="F469" s="45"/>
      <c r="G469" s="193" t="s">
        <v>463</v>
      </c>
      <c r="H469" s="41" t="s">
        <v>47</v>
      </c>
      <c r="I469" s="37">
        <f t="shared" ref="I469:K470" si="82">I470</f>
        <v>40000</v>
      </c>
      <c r="J469" s="309">
        <f t="shared" si="82"/>
        <v>0</v>
      </c>
      <c r="K469" s="309">
        <f t="shared" si="82"/>
        <v>40000</v>
      </c>
      <c r="L469" s="33"/>
      <c r="M469" s="207"/>
    </row>
    <row r="470" spans="1:16" ht="20.100000000000001" hidden="1" customHeight="1" x14ac:dyDescent="0.25">
      <c r="A470" s="186"/>
      <c r="B470" s="186"/>
      <c r="C470" s="186"/>
      <c r="D470" s="186"/>
      <c r="E470" s="183" t="s">
        <v>256</v>
      </c>
      <c r="F470" s="41"/>
      <c r="G470" s="193" t="s">
        <v>463</v>
      </c>
      <c r="H470" s="41" t="s">
        <v>47</v>
      </c>
      <c r="I470" s="37">
        <f t="shared" si="82"/>
        <v>40000</v>
      </c>
      <c r="J470" s="309">
        <f t="shared" si="82"/>
        <v>0</v>
      </c>
      <c r="K470" s="309">
        <f t="shared" si="82"/>
        <v>40000</v>
      </c>
      <c r="L470" s="33"/>
      <c r="M470" s="207"/>
      <c r="N470" s="292"/>
      <c r="O470" s="25"/>
      <c r="P470" s="25"/>
    </row>
    <row r="471" spans="1:16" ht="20.100000000000001" hidden="1" customHeight="1" x14ac:dyDescent="0.25">
      <c r="A471" s="186"/>
      <c r="B471" s="186"/>
      <c r="C471" s="186"/>
      <c r="D471" s="186"/>
      <c r="E471" s="183"/>
      <c r="F471" s="41" t="s">
        <v>257</v>
      </c>
      <c r="G471" s="193" t="s">
        <v>463</v>
      </c>
      <c r="H471" s="41" t="s">
        <v>47</v>
      </c>
      <c r="I471" s="37">
        <v>40000</v>
      </c>
      <c r="J471" s="309">
        <f>K471-I471</f>
        <v>0</v>
      </c>
      <c r="K471" s="309">
        <v>40000</v>
      </c>
      <c r="L471" s="33"/>
      <c r="M471" s="207"/>
      <c r="N471" s="292"/>
      <c r="O471" s="25"/>
      <c r="P471" s="25"/>
    </row>
    <row r="472" spans="1:16" ht="20.100000000000001" customHeight="1" x14ac:dyDescent="0.25">
      <c r="A472" s="186"/>
      <c r="B472" s="186"/>
      <c r="C472" s="186"/>
      <c r="D472" s="186">
        <v>3294</v>
      </c>
      <c r="E472" s="186"/>
      <c r="F472" s="45"/>
      <c r="G472" s="193" t="s">
        <v>463</v>
      </c>
      <c r="H472" s="41" t="s">
        <v>48</v>
      </c>
      <c r="I472" s="37">
        <f t="shared" ref="I472:K473" si="83">I473</f>
        <v>15000</v>
      </c>
      <c r="J472" s="309">
        <f t="shared" si="83"/>
        <v>0</v>
      </c>
      <c r="K472" s="309">
        <f t="shared" si="83"/>
        <v>15000</v>
      </c>
      <c r="L472" s="33"/>
      <c r="M472" s="207"/>
      <c r="N472" s="292"/>
      <c r="O472" s="25"/>
      <c r="P472" s="25"/>
    </row>
    <row r="473" spans="1:16" ht="20.100000000000001" hidden="1" customHeight="1" x14ac:dyDescent="0.25">
      <c r="A473" s="186"/>
      <c r="B473" s="186"/>
      <c r="C473" s="186"/>
      <c r="D473" s="186"/>
      <c r="E473" s="183" t="s">
        <v>258</v>
      </c>
      <c r="F473" s="41"/>
      <c r="G473" s="193" t="s">
        <v>463</v>
      </c>
      <c r="H473" s="41" t="s">
        <v>259</v>
      </c>
      <c r="I473" s="37">
        <f t="shared" si="83"/>
        <v>15000</v>
      </c>
      <c r="J473" s="309">
        <f t="shared" si="83"/>
        <v>0</v>
      </c>
      <c r="K473" s="309">
        <f t="shared" si="83"/>
        <v>15000</v>
      </c>
      <c r="L473" s="33"/>
      <c r="M473" s="207"/>
      <c r="N473" s="292"/>
      <c r="O473" s="25"/>
      <c r="P473" s="25"/>
    </row>
    <row r="474" spans="1:16" ht="20.100000000000001" hidden="1" customHeight="1" x14ac:dyDescent="0.25">
      <c r="A474" s="186"/>
      <c r="B474" s="186"/>
      <c r="C474" s="186"/>
      <c r="D474" s="186"/>
      <c r="E474" s="183"/>
      <c r="F474" s="41" t="s">
        <v>260</v>
      </c>
      <c r="G474" s="193" t="s">
        <v>463</v>
      </c>
      <c r="H474" s="41" t="s">
        <v>259</v>
      </c>
      <c r="I474" s="37">
        <v>15000</v>
      </c>
      <c r="J474" s="309">
        <f>K474-I474</f>
        <v>0</v>
      </c>
      <c r="K474" s="309">
        <v>15000</v>
      </c>
      <c r="L474" s="33"/>
      <c r="M474" s="207"/>
      <c r="N474" s="292"/>
      <c r="O474" s="25"/>
      <c r="P474" s="25"/>
    </row>
    <row r="475" spans="1:16" ht="20.100000000000001" customHeight="1" x14ac:dyDescent="0.25">
      <c r="A475" s="186"/>
      <c r="B475" s="186"/>
      <c r="C475" s="186"/>
      <c r="D475" s="186">
        <v>3295</v>
      </c>
      <c r="E475" s="186"/>
      <c r="F475" s="45"/>
      <c r="G475" s="193" t="s">
        <v>463</v>
      </c>
      <c r="H475" s="41" t="s">
        <v>49</v>
      </c>
      <c r="I475" s="37">
        <f>I478+I480+I476</f>
        <v>78000</v>
      </c>
      <c r="J475" s="309">
        <f t="shared" ref="J475:K475" si="84">J478+J480+J476</f>
        <v>0</v>
      </c>
      <c r="K475" s="309">
        <f t="shared" si="84"/>
        <v>78000</v>
      </c>
      <c r="L475" s="33"/>
      <c r="M475" s="207"/>
      <c r="N475" s="292"/>
      <c r="O475" s="25"/>
      <c r="P475" s="25"/>
    </row>
    <row r="476" spans="1:16" ht="20.100000000000001" hidden="1" customHeight="1" x14ac:dyDescent="0.2">
      <c r="A476" s="186"/>
      <c r="B476" s="186"/>
      <c r="C476" s="186"/>
      <c r="D476" s="186"/>
      <c r="E476" s="87">
        <v>32952</v>
      </c>
      <c r="F476" s="87"/>
      <c r="G476" s="193" t="s">
        <v>463</v>
      </c>
      <c r="H476" s="88" t="s">
        <v>497</v>
      </c>
      <c r="I476" s="37">
        <f>I477</f>
        <v>10000</v>
      </c>
      <c r="J476" s="309">
        <f t="shared" ref="J476:K476" si="85">J477</f>
        <v>0</v>
      </c>
      <c r="K476" s="309">
        <f t="shared" si="85"/>
        <v>10000</v>
      </c>
      <c r="L476" s="33"/>
      <c r="M476" s="207"/>
      <c r="N476" s="292"/>
      <c r="O476" s="25"/>
      <c r="P476" s="25"/>
    </row>
    <row r="477" spans="1:16" ht="20.100000000000001" hidden="1" customHeight="1" x14ac:dyDescent="0.2">
      <c r="A477" s="186"/>
      <c r="B477" s="186"/>
      <c r="C477" s="186"/>
      <c r="D477" s="186"/>
      <c r="E477" s="87"/>
      <c r="F477" s="87">
        <v>329520</v>
      </c>
      <c r="G477" s="193" t="s">
        <v>463</v>
      </c>
      <c r="H477" s="88" t="s">
        <v>497</v>
      </c>
      <c r="I477" s="37">
        <v>10000</v>
      </c>
      <c r="J477" s="309">
        <f>K477-I477</f>
        <v>0</v>
      </c>
      <c r="K477" s="309">
        <v>10000</v>
      </c>
      <c r="L477" s="33"/>
      <c r="M477" s="207"/>
      <c r="N477" s="292"/>
      <c r="O477" s="25"/>
      <c r="P477" s="25"/>
    </row>
    <row r="478" spans="1:16" ht="30" hidden="1" customHeight="1" x14ac:dyDescent="0.25">
      <c r="A478" s="186"/>
      <c r="B478" s="186"/>
      <c r="C478" s="186"/>
      <c r="D478" s="186"/>
      <c r="E478" s="183" t="s">
        <v>261</v>
      </c>
      <c r="F478" s="41"/>
      <c r="G478" s="193" t="s">
        <v>463</v>
      </c>
      <c r="H478" s="41" t="s">
        <v>262</v>
      </c>
      <c r="I478" s="37">
        <f>I479</f>
        <v>30000</v>
      </c>
      <c r="J478" s="309">
        <f>J479</f>
        <v>0</v>
      </c>
      <c r="K478" s="309">
        <f>K479</f>
        <v>30000</v>
      </c>
      <c r="L478" s="33"/>
      <c r="M478" s="207"/>
      <c r="N478" s="292"/>
      <c r="O478" s="25"/>
      <c r="P478" s="25"/>
    </row>
    <row r="479" spans="1:16" ht="30" hidden="1" customHeight="1" x14ac:dyDescent="0.25">
      <c r="A479" s="186"/>
      <c r="B479" s="186"/>
      <c r="C479" s="186"/>
      <c r="D479" s="186"/>
      <c r="E479" s="183"/>
      <c r="F479" s="41" t="s">
        <v>263</v>
      </c>
      <c r="G479" s="193" t="s">
        <v>463</v>
      </c>
      <c r="H479" s="41" t="s">
        <v>262</v>
      </c>
      <c r="I479" s="37">
        <v>30000</v>
      </c>
      <c r="J479" s="309">
        <f>K479-I479</f>
        <v>0</v>
      </c>
      <c r="K479" s="309">
        <v>30000</v>
      </c>
      <c r="L479" s="33"/>
      <c r="M479" s="207"/>
      <c r="N479" s="292"/>
      <c r="O479" s="25"/>
      <c r="P479" s="25"/>
    </row>
    <row r="480" spans="1:16" ht="20.100000000000001" hidden="1" customHeight="1" x14ac:dyDescent="0.25">
      <c r="A480" s="186"/>
      <c r="B480" s="186"/>
      <c r="C480" s="186"/>
      <c r="D480" s="186"/>
      <c r="E480" s="183" t="s">
        <v>264</v>
      </c>
      <c r="F480" s="41"/>
      <c r="G480" s="193" t="s">
        <v>463</v>
      </c>
      <c r="H480" s="41" t="s">
        <v>265</v>
      </c>
      <c r="I480" s="37">
        <f>I481+I482</f>
        <v>38000</v>
      </c>
      <c r="J480" s="309">
        <f>J481+J482</f>
        <v>0</v>
      </c>
      <c r="K480" s="309">
        <f>K481+K482</f>
        <v>38000</v>
      </c>
      <c r="L480" s="33"/>
      <c r="M480" s="207"/>
      <c r="N480" s="292"/>
      <c r="O480" s="25"/>
      <c r="P480" s="25"/>
    </row>
    <row r="481" spans="1:16" ht="30" hidden="1" customHeight="1" x14ac:dyDescent="0.25">
      <c r="A481" s="186"/>
      <c r="B481" s="186"/>
      <c r="C481" s="186"/>
      <c r="D481" s="186"/>
      <c r="E481" s="183"/>
      <c r="F481" s="41" t="s">
        <v>266</v>
      </c>
      <c r="G481" s="193" t="s">
        <v>463</v>
      </c>
      <c r="H481" s="41" t="s">
        <v>267</v>
      </c>
      <c r="I481" s="37">
        <v>24000</v>
      </c>
      <c r="J481" s="309">
        <f>K481-I481</f>
        <v>0</v>
      </c>
      <c r="K481" s="309">
        <v>24000</v>
      </c>
      <c r="L481" s="33"/>
      <c r="M481" s="207"/>
      <c r="N481" s="292"/>
      <c r="O481" s="25"/>
      <c r="P481" s="25"/>
    </row>
    <row r="482" spans="1:16" ht="20.100000000000001" hidden="1" customHeight="1" x14ac:dyDescent="0.25">
      <c r="A482" s="186"/>
      <c r="B482" s="186"/>
      <c r="C482" s="186"/>
      <c r="D482" s="186"/>
      <c r="E482" s="183"/>
      <c r="F482" s="41" t="s">
        <v>268</v>
      </c>
      <c r="G482" s="193" t="s">
        <v>463</v>
      </c>
      <c r="H482" s="41" t="s">
        <v>324</v>
      </c>
      <c r="I482" s="37">
        <v>14000</v>
      </c>
      <c r="J482" s="309">
        <f>K482-I482</f>
        <v>0</v>
      </c>
      <c r="K482" s="309">
        <v>14000</v>
      </c>
      <c r="L482" s="33"/>
      <c r="M482" s="207"/>
      <c r="N482" s="292"/>
      <c r="O482" s="25"/>
      <c r="P482" s="25"/>
    </row>
    <row r="483" spans="1:16" ht="20.100000000000001" customHeight="1" x14ac:dyDescent="0.25">
      <c r="A483" s="186"/>
      <c r="B483" s="186"/>
      <c r="C483" s="186"/>
      <c r="D483" s="186">
        <v>3296</v>
      </c>
      <c r="E483" s="186"/>
      <c r="F483" s="45"/>
      <c r="G483" s="193" t="s">
        <v>463</v>
      </c>
      <c r="H483" s="41" t="s">
        <v>270</v>
      </c>
      <c r="I483" s="37">
        <f>I484</f>
        <v>25000</v>
      </c>
      <c r="J483" s="309">
        <f t="shared" ref="J483:K483" si="86">J484</f>
        <v>0</v>
      </c>
      <c r="K483" s="309">
        <f t="shared" si="86"/>
        <v>25000</v>
      </c>
      <c r="L483" s="33"/>
      <c r="M483" s="207"/>
      <c r="N483" s="292"/>
      <c r="O483" s="25"/>
      <c r="P483" s="25"/>
    </row>
    <row r="484" spans="1:16" s="205" customFormat="1" ht="20.100000000000001" hidden="1" customHeight="1" x14ac:dyDescent="0.25">
      <c r="A484" s="186"/>
      <c r="B484" s="186"/>
      <c r="C484" s="186"/>
      <c r="D484" s="186"/>
      <c r="E484" s="186">
        <v>32961</v>
      </c>
      <c r="F484" s="45"/>
      <c r="G484" s="193" t="s">
        <v>463</v>
      </c>
      <c r="H484" s="41" t="s">
        <v>270</v>
      </c>
      <c r="I484" s="37">
        <f>I485</f>
        <v>25000</v>
      </c>
      <c r="J484" s="309">
        <f t="shared" ref="J484:K484" si="87">J485</f>
        <v>0</v>
      </c>
      <c r="K484" s="309">
        <f t="shared" si="87"/>
        <v>25000</v>
      </c>
      <c r="L484" s="33"/>
      <c r="M484" s="207"/>
      <c r="N484" s="294"/>
    </row>
    <row r="485" spans="1:16" s="205" customFormat="1" ht="20.100000000000001" hidden="1" customHeight="1" x14ac:dyDescent="0.25">
      <c r="A485" s="186"/>
      <c r="B485" s="186"/>
      <c r="C485" s="186"/>
      <c r="D485" s="186"/>
      <c r="E485" s="186"/>
      <c r="F485" s="387">
        <v>329610</v>
      </c>
      <c r="G485" s="321" t="s">
        <v>463</v>
      </c>
      <c r="H485" s="386" t="s">
        <v>270</v>
      </c>
      <c r="I485" s="37">
        <v>25000</v>
      </c>
      <c r="J485" s="309">
        <f>K485-I485</f>
        <v>0</v>
      </c>
      <c r="K485" s="309">
        <v>25000</v>
      </c>
      <c r="L485" s="33"/>
      <c r="M485" s="207"/>
      <c r="N485" s="294"/>
    </row>
    <row r="486" spans="1:16" ht="20.100000000000001" customHeight="1" x14ac:dyDescent="0.25">
      <c r="A486" s="186"/>
      <c r="B486" s="186"/>
      <c r="C486" s="186"/>
      <c r="D486" s="186">
        <v>3299</v>
      </c>
      <c r="E486" s="186"/>
      <c r="F486" s="45"/>
      <c r="G486" s="193" t="s">
        <v>463</v>
      </c>
      <c r="H486" s="41" t="s">
        <v>44</v>
      </c>
      <c r="I486" s="37">
        <f>I488</f>
        <v>50000</v>
      </c>
      <c r="J486" s="309">
        <f>J488</f>
        <v>0</v>
      </c>
      <c r="K486" s="309">
        <f>K488</f>
        <v>50000</v>
      </c>
      <c r="L486" s="33"/>
      <c r="M486" s="207"/>
      <c r="N486" s="292"/>
      <c r="O486" s="25"/>
      <c r="P486" s="25"/>
    </row>
    <row r="487" spans="1:16" ht="30" hidden="1" customHeight="1" x14ac:dyDescent="0.25">
      <c r="A487" s="186"/>
      <c r="B487" s="186"/>
      <c r="C487" s="186"/>
      <c r="D487" s="186"/>
      <c r="E487" s="183" t="s">
        <v>271</v>
      </c>
      <c r="F487" s="41"/>
      <c r="G487" s="193" t="s">
        <v>463</v>
      </c>
      <c r="H487" s="41" t="s">
        <v>272</v>
      </c>
      <c r="I487" s="37">
        <v>0</v>
      </c>
      <c r="J487" s="309">
        <v>0</v>
      </c>
      <c r="K487" s="309">
        <v>0</v>
      </c>
      <c r="L487" s="33"/>
      <c r="M487" s="207"/>
      <c r="N487" s="292"/>
      <c r="O487" s="25"/>
      <c r="P487" s="25"/>
    </row>
    <row r="488" spans="1:16" ht="20.100000000000001" hidden="1" customHeight="1" x14ac:dyDescent="0.25">
      <c r="A488" s="186"/>
      <c r="B488" s="186"/>
      <c r="C488" s="186"/>
      <c r="D488" s="186"/>
      <c r="E488" s="183" t="s">
        <v>273</v>
      </c>
      <c r="F488" s="41"/>
      <c r="G488" s="193" t="s">
        <v>463</v>
      </c>
      <c r="H488" s="41" t="s">
        <v>44</v>
      </c>
      <c r="I488" s="37">
        <f>I489</f>
        <v>50000</v>
      </c>
      <c r="J488" s="309">
        <f>J489</f>
        <v>0</v>
      </c>
      <c r="K488" s="309">
        <f>K489</f>
        <v>50000</v>
      </c>
      <c r="L488" s="33"/>
      <c r="M488" s="207"/>
      <c r="N488" s="292"/>
      <c r="O488" s="25"/>
      <c r="P488" s="25"/>
    </row>
    <row r="489" spans="1:16" ht="20.100000000000001" hidden="1" customHeight="1" x14ac:dyDescent="0.25">
      <c r="A489" s="186"/>
      <c r="B489" s="186"/>
      <c r="C489" s="186"/>
      <c r="D489" s="186"/>
      <c r="E489" s="183"/>
      <c r="F489" s="41" t="s">
        <v>274</v>
      </c>
      <c r="G489" s="193" t="s">
        <v>463</v>
      </c>
      <c r="H489" s="41" t="s">
        <v>44</v>
      </c>
      <c r="I489" s="37">
        <v>50000</v>
      </c>
      <c r="J489" s="309">
        <f>K489-I489</f>
        <v>0</v>
      </c>
      <c r="K489" s="309">
        <v>50000</v>
      </c>
      <c r="L489" s="33"/>
      <c r="M489" s="207"/>
      <c r="N489" s="292"/>
      <c r="O489" s="25"/>
      <c r="P489" s="25"/>
    </row>
    <row r="490" spans="1:16" s="29" customFormat="1" ht="20.100000000000001" customHeight="1" x14ac:dyDescent="0.25">
      <c r="A490" s="184"/>
      <c r="B490" s="184">
        <v>34</v>
      </c>
      <c r="C490" s="184"/>
      <c r="D490" s="184"/>
      <c r="E490" s="184"/>
      <c r="F490" s="43"/>
      <c r="G490" s="193" t="s">
        <v>463</v>
      </c>
      <c r="H490" s="44" t="s">
        <v>50</v>
      </c>
      <c r="I490" s="32">
        <f>I491</f>
        <v>25500</v>
      </c>
      <c r="J490" s="308">
        <f>J491</f>
        <v>0</v>
      </c>
      <c r="K490" s="308">
        <f>K491</f>
        <v>25500</v>
      </c>
      <c r="L490" s="33"/>
      <c r="M490" s="207"/>
      <c r="N490" s="296"/>
      <c r="O490" s="28"/>
      <c r="P490" s="28"/>
    </row>
    <row r="491" spans="1:16" s="159" customFormat="1" ht="20.100000000000001" customHeight="1" x14ac:dyDescent="0.25">
      <c r="A491" s="188"/>
      <c r="B491" s="188"/>
      <c r="C491" s="184">
        <v>343</v>
      </c>
      <c r="D491" s="184"/>
      <c r="E491" s="184"/>
      <c r="F491" s="43"/>
      <c r="G491" s="193" t="s">
        <v>463</v>
      </c>
      <c r="H491" s="44" t="s">
        <v>51</v>
      </c>
      <c r="I491" s="32">
        <f>I492+I497</f>
        <v>25500</v>
      </c>
      <c r="J491" s="308">
        <f>J492+J497</f>
        <v>0</v>
      </c>
      <c r="K491" s="308">
        <f>K492+K497</f>
        <v>25500</v>
      </c>
      <c r="L491" s="33"/>
      <c r="M491" s="207"/>
      <c r="N491" s="296"/>
      <c r="O491" s="158"/>
      <c r="P491" s="158"/>
    </row>
    <row r="492" spans="1:16" ht="20.100000000000001" customHeight="1" x14ac:dyDescent="0.25">
      <c r="A492" s="186"/>
      <c r="B492" s="186"/>
      <c r="C492" s="186"/>
      <c r="D492" s="186">
        <v>3431</v>
      </c>
      <c r="E492" s="186"/>
      <c r="F492" s="45"/>
      <c r="G492" s="193" t="s">
        <v>463</v>
      </c>
      <c r="H492" s="41" t="s">
        <v>52</v>
      </c>
      <c r="I492" s="37">
        <f t="shared" ref="I492:K493" si="88">I493</f>
        <v>25000</v>
      </c>
      <c r="J492" s="309">
        <f t="shared" si="88"/>
        <v>0</v>
      </c>
      <c r="K492" s="309">
        <f t="shared" si="88"/>
        <v>25000</v>
      </c>
      <c r="L492" s="33"/>
      <c r="M492" s="207"/>
    </row>
    <row r="493" spans="1:16" ht="20.100000000000001" hidden="1" customHeight="1" x14ac:dyDescent="0.25">
      <c r="A493" s="186"/>
      <c r="B493" s="186"/>
      <c r="C493" s="186"/>
      <c r="D493" s="186"/>
      <c r="E493" s="183" t="s">
        <v>275</v>
      </c>
      <c r="F493" s="41"/>
      <c r="G493" s="193" t="s">
        <v>463</v>
      </c>
      <c r="H493" s="41" t="s">
        <v>276</v>
      </c>
      <c r="I493" s="37">
        <f t="shared" si="88"/>
        <v>25000</v>
      </c>
      <c r="J493" s="309">
        <f t="shared" si="88"/>
        <v>0</v>
      </c>
      <c r="K493" s="309">
        <f t="shared" si="88"/>
        <v>25000</v>
      </c>
      <c r="L493" s="33"/>
      <c r="M493" s="207"/>
    </row>
    <row r="494" spans="1:16" ht="20.100000000000001" hidden="1" customHeight="1" x14ac:dyDescent="0.25">
      <c r="A494" s="186"/>
      <c r="B494" s="186"/>
      <c r="C494" s="186"/>
      <c r="D494" s="186"/>
      <c r="E494" s="183"/>
      <c r="F494" s="41" t="s">
        <v>277</v>
      </c>
      <c r="G494" s="193" t="s">
        <v>463</v>
      </c>
      <c r="H494" s="41" t="s">
        <v>276</v>
      </c>
      <c r="I494" s="37">
        <v>25000</v>
      </c>
      <c r="J494" s="309">
        <f>K494-I494</f>
        <v>0</v>
      </c>
      <c r="K494" s="309">
        <v>25000</v>
      </c>
      <c r="L494" s="33"/>
      <c r="M494" s="207"/>
    </row>
    <row r="495" spans="1:16" ht="20.100000000000001" hidden="1" customHeight="1" x14ac:dyDescent="0.25">
      <c r="A495" s="186"/>
      <c r="B495" s="186"/>
      <c r="C495" s="186"/>
      <c r="D495" s="186"/>
      <c r="E495" s="183" t="s">
        <v>278</v>
      </c>
      <c r="F495" s="41"/>
      <c r="G495" s="193" t="s">
        <v>463</v>
      </c>
      <c r="H495" s="41" t="s">
        <v>279</v>
      </c>
      <c r="I495" s="37"/>
      <c r="J495" s="309"/>
      <c r="K495" s="309"/>
      <c r="L495" s="33"/>
      <c r="M495" s="207"/>
    </row>
    <row r="496" spans="1:16" ht="20.100000000000001" hidden="1" customHeight="1" x14ac:dyDescent="0.25">
      <c r="A496" s="186"/>
      <c r="B496" s="186"/>
      <c r="C496" s="186"/>
      <c r="D496" s="186"/>
      <c r="E496" s="183"/>
      <c r="F496" s="41" t="s">
        <v>280</v>
      </c>
      <c r="G496" s="193" t="s">
        <v>463</v>
      </c>
      <c r="H496" s="41" t="s">
        <v>279</v>
      </c>
      <c r="I496" s="37"/>
      <c r="J496" s="309"/>
      <c r="K496" s="309"/>
      <c r="L496" s="33"/>
      <c r="M496" s="207"/>
    </row>
    <row r="497" spans="1:16" ht="20.100000000000001" customHeight="1" x14ac:dyDescent="0.25">
      <c r="A497" s="186"/>
      <c r="B497" s="186"/>
      <c r="C497" s="186"/>
      <c r="D497" s="186">
        <v>3433</v>
      </c>
      <c r="E497" s="183"/>
      <c r="F497" s="41"/>
      <c r="G497" s="193" t="s">
        <v>463</v>
      </c>
      <c r="H497" s="41" t="s">
        <v>53</v>
      </c>
      <c r="I497" s="37">
        <f t="shared" ref="I497:K498" si="89">I498</f>
        <v>500</v>
      </c>
      <c r="J497" s="309">
        <f t="shared" si="89"/>
        <v>0</v>
      </c>
      <c r="K497" s="309">
        <f t="shared" si="89"/>
        <v>500</v>
      </c>
      <c r="L497" s="33"/>
      <c r="M497" s="207"/>
    </row>
    <row r="498" spans="1:16" ht="20.100000000000001" hidden="1" customHeight="1" x14ac:dyDescent="0.25">
      <c r="A498" s="186"/>
      <c r="B498" s="186"/>
      <c r="C498" s="186"/>
      <c r="D498" s="186"/>
      <c r="E498" s="183" t="s">
        <v>281</v>
      </c>
      <c r="F498" s="41"/>
      <c r="G498" s="193" t="s">
        <v>463</v>
      </c>
      <c r="H498" s="41" t="s">
        <v>53</v>
      </c>
      <c r="I498" s="37">
        <f t="shared" si="89"/>
        <v>500</v>
      </c>
      <c r="J498" s="309">
        <f t="shared" si="89"/>
        <v>0</v>
      </c>
      <c r="K498" s="309">
        <f t="shared" si="89"/>
        <v>500</v>
      </c>
      <c r="L498" s="33"/>
      <c r="M498" s="207"/>
    </row>
    <row r="499" spans="1:16" ht="20.100000000000001" hidden="1" customHeight="1" x14ac:dyDescent="0.25">
      <c r="A499" s="186"/>
      <c r="B499" s="186"/>
      <c r="C499" s="186"/>
      <c r="D499" s="186"/>
      <c r="E499" s="183"/>
      <c r="F499" s="41" t="s">
        <v>282</v>
      </c>
      <c r="G499" s="193">
        <v>31</v>
      </c>
      <c r="H499" s="41" t="s">
        <v>53</v>
      </c>
      <c r="I499" s="37">
        <v>500</v>
      </c>
      <c r="J499" s="309">
        <f>K499-I499</f>
        <v>0</v>
      </c>
      <c r="K499" s="309">
        <v>500</v>
      </c>
      <c r="L499" s="33"/>
      <c r="M499" s="207"/>
    </row>
    <row r="500" spans="1:16" s="29" customFormat="1" ht="29.25" hidden="1" customHeight="1" x14ac:dyDescent="0.25">
      <c r="A500" s="184"/>
      <c r="B500" s="184">
        <v>37</v>
      </c>
      <c r="C500" s="184"/>
      <c r="D500" s="184"/>
      <c r="E500" s="184"/>
      <c r="F500" s="43"/>
      <c r="G500" s="193">
        <v>34</v>
      </c>
      <c r="H500" s="44" t="s">
        <v>54</v>
      </c>
      <c r="I500" s="32">
        <f t="shared" ref="I500:K503" si="90">I501</f>
        <v>0</v>
      </c>
      <c r="J500" s="308">
        <f t="shared" si="90"/>
        <v>0</v>
      </c>
      <c r="K500" s="308">
        <f t="shared" si="90"/>
        <v>0</v>
      </c>
      <c r="L500" s="33"/>
      <c r="M500" s="207"/>
      <c r="N500" s="296"/>
      <c r="O500" s="28"/>
      <c r="P500" s="28"/>
    </row>
    <row r="501" spans="1:16" s="29" customFormat="1" ht="27" hidden="1" customHeight="1" x14ac:dyDescent="0.25">
      <c r="A501" s="184"/>
      <c r="B501" s="184"/>
      <c r="C501" s="184">
        <v>372</v>
      </c>
      <c r="D501" s="184"/>
      <c r="E501" s="184"/>
      <c r="F501" s="43"/>
      <c r="G501" s="193">
        <v>34</v>
      </c>
      <c r="H501" s="44" t="s">
        <v>325</v>
      </c>
      <c r="I501" s="32">
        <f t="shared" si="90"/>
        <v>0</v>
      </c>
      <c r="J501" s="308">
        <f t="shared" si="90"/>
        <v>0</v>
      </c>
      <c r="K501" s="308">
        <f t="shared" si="90"/>
        <v>0</v>
      </c>
      <c r="L501" s="33"/>
      <c r="M501" s="207"/>
      <c r="N501" s="296"/>
      <c r="O501" s="28"/>
      <c r="P501" s="28"/>
    </row>
    <row r="502" spans="1:16" ht="20.100000000000001" hidden="1" customHeight="1" x14ac:dyDescent="0.25">
      <c r="A502" s="186"/>
      <c r="B502" s="186"/>
      <c r="C502" s="186"/>
      <c r="D502" s="186">
        <v>3721</v>
      </c>
      <c r="E502" s="186"/>
      <c r="F502" s="45"/>
      <c r="G502" s="193">
        <v>34</v>
      </c>
      <c r="H502" s="41" t="s">
        <v>283</v>
      </c>
      <c r="I502" s="37">
        <f t="shared" si="90"/>
        <v>0</v>
      </c>
      <c r="J502" s="309">
        <f t="shared" si="90"/>
        <v>0</v>
      </c>
      <c r="K502" s="309">
        <f t="shared" si="90"/>
        <v>0</v>
      </c>
      <c r="L502" s="33"/>
      <c r="M502" s="207"/>
    </row>
    <row r="503" spans="1:16" ht="20.100000000000001" hidden="1" customHeight="1" x14ac:dyDescent="0.25">
      <c r="A503" s="186"/>
      <c r="B503" s="186"/>
      <c r="C503" s="186"/>
      <c r="D503" s="186"/>
      <c r="E503" s="183" t="s">
        <v>284</v>
      </c>
      <c r="F503" s="41"/>
      <c r="G503" s="193">
        <v>34</v>
      </c>
      <c r="H503" s="41" t="s">
        <v>285</v>
      </c>
      <c r="I503" s="37">
        <f t="shared" si="90"/>
        <v>0</v>
      </c>
      <c r="J503" s="309">
        <f t="shared" si="90"/>
        <v>0</v>
      </c>
      <c r="K503" s="309">
        <f t="shared" si="90"/>
        <v>0</v>
      </c>
      <c r="L503" s="33"/>
      <c r="M503" s="207"/>
    </row>
    <row r="504" spans="1:16" ht="20.100000000000001" hidden="1" customHeight="1" x14ac:dyDescent="0.25">
      <c r="A504" s="186"/>
      <c r="B504" s="186"/>
      <c r="C504" s="186"/>
      <c r="D504" s="186"/>
      <c r="E504" s="183"/>
      <c r="F504" s="41" t="s">
        <v>286</v>
      </c>
      <c r="G504" s="193">
        <v>34</v>
      </c>
      <c r="H504" s="41" t="s">
        <v>285</v>
      </c>
      <c r="I504" s="37">
        <v>0</v>
      </c>
      <c r="J504" s="309">
        <v>0</v>
      </c>
      <c r="K504" s="309">
        <f>I504+J504</f>
        <v>0</v>
      </c>
      <c r="L504" s="33"/>
      <c r="M504" s="207"/>
    </row>
    <row r="505" spans="1:16" ht="20.100000000000001" hidden="1" customHeight="1" x14ac:dyDescent="0.25">
      <c r="A505" s="186"/>
      <c r="B505" s="184">
        <v>38</v>
      </c>
      <c r="C505" s="186"/>
      <c r="D505" s="186"/>
      <c r="E505" s="183"/>
      <c r="F505" s="41"/>
      <c r="G505" s="193"/>
      <c r="H505" s="44" t="s">
        <v>56</v>
      </c>
      <c r="I505" s="32">
        <f t="shared" ref="I505:K508" si="91">I506</f>
        <v>0</v>
      </c>
      <c r="J505" s="308">
        <f t="shared" si="91"/>
        <v>0</v>
      </c>
      <c r="K505" s="308">
        <f t="shared" si="91"/>
        <v>0</v>
      </c>
      <c r="L505" s="33"/>
      <c r="M505" s="207"/>
    </row>
    <row r="506" spans="1:16" s="29" customFormat="1" ht="20.100000000000001" hidden="1" customHeight="1" x14ac:dyDescent="0.25">
      <c r="A506" s="184"/>
      <c r="B506" s="184"/>
      <c r="C506" s="184">
        <v>381</v>
      </c>
      <c r="D506" s="184"/>
      <c r="E506" s="185"/>
      <c r="F506" s="44"/>
      <c r="G506" s="193"/>
      <c r="H506" s="44" t="s">
        <v>57</v>
      </c>
      <c r="I506" s="32">
        <f t="shared" si="91"/>
        <v>0</v>
      </c>
      <c r="J506" s="308">
        <f t="shared" si="91"/>
        <v>0</v>
      </c>
      <c r="K506" s="308">
        <f t="shared" si="91"/>
        <v>0</v>
      </c>
      <c r="L506" s="33"/>
      <c r="M506" s="207"/>
      <c r="N506" s="296"/>
      <c r="O506" s="28"/>
      <c r="P506" s="28"/>
    </row>
    <row r="507" spans="1:16" ht="20.100000000000001" hidden="1" customHeight="1" x14ac:dyDescent="0.25">
      <c r="A507" s="186"/>
      <c r="B507" s="186"/>
      <c r="C507" s="186"/>
      <c r="D507" s="186">
        <v>3811</v>
      </c>
      <c r="E507" s="183"/>
      <c r="F507" s="41"/>
      <c r="G507" s="193">
        <v>34</v>
      </c>
      <c r="H507" s="41" t="s">
        <v>58</v>
      </c>
      <c r="I507" s="37">
        <f t="shared" si="91"/>
        <v>0</v>
      </c>
      <c r="J507" s="309">
        <f t="shared" si="91"/>
        <v>0</v>
      </c>
      <c r="K507" s="309">
        <f t="shared" si="91"/>
        <v>0</v>
      </c>
      <c r="L507" s="33"/>
      <c r="M507" s="207"/>
    </row>
    <row r="508" spans="1:16" ht="27" hidden="1" customHeight="1" x14ac:dyDescent="0.25">
      <c r="A508" s="186"/>
      <c r="B508" s="186"/>
      <c r="C508" s="186"/>
      <c r="D508" s="186"/>
      <c r="E508" s="183" t="s">
        <v>360</v>
      </c>
      <c r="F508" s="41"/>
      <c r="G508" s="193">
        <v>34</v>
      </c>
      <c r="H508" s="41" t="s">
        <v>361</v>
      </c>
      <c r="I508" s="37">
        <f t="shared" si="91"/>
        <v>0</v>
      </c>
      <c r="J508" s="309">
        <f t="shared" si="91"/>
        <v>0</v>
      </c>
      <c r="K508" s="309">
        <f t="shared" si="91"/>
        <v>0</v>
      </c>
      <c r="L508" s="33"/>
      <c r="M508" s="207"/>
    </row>
    <row r="509" spans="1:16" ht="28.5" hidden="1" customHeight="1" x14ac:dyDescent="0.25">
      <c r="A509" s="186"/>
      <c r="B509" s="186"/>
      <c r="C509" s="186"/>
      <c r="D509" s="186"/>
      <c r="E509" s="183"/>
      <c r="F509" s="41" t="s">
        <v>362</v>
      </c>
      <c r="G509" s="193">
        <v>34</v>
      </c>
      <c r="H509" s="41" t="s">
        <v>361</v>
      </c>
      <c r="I509" s="37">
        <v>0</v>
      </c>
      <c r="J509" s="309">
        <v>0</v>
      </c>
      <c r="K509" s="309">
        <f>I509+J509</f>
        <v>0</v>
      </c>
      <c r="L509" s="33"/>
      <c r="M509" s="207"/>
    </row>
    <row r="510" spans="1:16" ht="36.75" customHeight="1" x14ac:dyDescent="0.25">
      <c r="A510" s="254"/>
      <c r="B510" s="254"/>
      <c r="C510" s="254"/>
      <c r="D510" s="254"/>
      <c r="E510" s="254"/>
      <c r="F510" s="253"/>
      <c r="G510" s="256"/>
      <c r="H510" s="263" t="s">
        <v>326</v>
      </c>
      <c r="I510" s="258"/>
      <c r="J510" s="306"/>
      <c r="K510" s="306"/>
      <c r="L510" s="33"/>
      <c r="M510" s="207"/>
    </row>
    <row r="511" spans="1:16" ht="21.75" customHeight="1" x14ac:dyDescent="0.25">
      <c r="A511" s="186"/>
      <c r="B511" s="186"/>
      <c r="C511" s="186"/>
      <c r="D511" s="186"/>
      <c r="E511" s="186"/>
      <c r="F511" s="45"/>
      <c r="G511" s="193"/>
      <c r="H511" s="228" t="s">
        <v>288</v>
      </c>
      <c r="I511" s="37"/>
      <c r="J511" s="309"/>
      <c r="K511" s="309"/>
      <c r="L511" s="33"/>
      <c r="M511" s="207"/>
    </row>
    <row r="512" spans="1:16" s="29" customFormat="1" ht="20.100000000000001" customHeight="1" x14ac:dyDescent="0.25">
      <c r="A512" s="184">
        <v>4</v>
      </c>
      <c r="B512" s="184"/>
      <c r="C512" s="184"/>
      <c r="D512" s="184"/>
      <c r="E512" s="184"/>
      <c r="F512" s="43"/>
      <c r="G512" s="193" t="s">
        <v>463</v>
      </c>
      <c r="H512" s="44" t="s">
        <v>327</v>
      </c>
      <c r="I512" s="32">
        <f>I513+I518+I545</f>
        <v>2820400</v>
      </c>
      <c r="J512" s="308">
        <f t="shared" ref="J512:K512" si="92">J513+J518+J545</f>
        <v>0</v>
      </c>
      <c r="K512" s="308">
        <f t="shared" si="92"/>
        <v>2820400</v>
      </c>
      <c r="L512" s="33"/>
      <c r="M512" s="207"/>
      <c r="N512" s="296"/>
      <c r="O512" s="28"/>
      <c r="P512" s="28"/>
    </row>
    <row r="513" spans="1:16" s="29" customFormat="1" ht="30" customHeight="1" x14ac:dyDescent="0.25">
      <c r="A513" s="184"/>
      <c r="B513" s="184">
        <v>41</v>
      </c>
      <c r="C513" s="184"/>
      <c r="D513" s="184"/>
      <c r="E513" s="184"/>
      <c r="F513" s="43"/>
      <c r="G513" s="193" t="s">
        <v>463</v>
      </c>
      <c r="H513" s="44" t="s">
        <v>59</v>
      </c>
      <c r="I513" s="32">
        <f t="shared" ref="I513:K515" si="93">I514</f>
        <v>10000</v>
      </c>
      <c r="J513" s="308">
        <f t="shared" si="93"/>
        <v>0</v>
      </c>
      <c r="K513" s="308">
        <f t="shared" si="93"/>
        <v>10000</v>
      </c>
      <c r="L513" s="33"/>
      <c r="M513" s="207"/>
      <c r="N513" s="206"/>
      <c r="O513" s="28"/>
      <c r="P513" s="35"/>
    </row>
    <row r="514" spans="1:16" s="159" customFormat="1" ht="21" customHeight="1" x14ac:dyDescent="0.25">
      <c r="A514" s="188"/>
      <c r="B514" s="188"/>
      <c r="C514" s="184">
        <v>412</v>
      </c>
      <c r="D514" s="184"/>
      <c r="E514" s="184"/>
      <c r="F514" s="43"/>
      <c r="G514" s="193" t="s">
        <v>463</v>
      </c>
      <c r="H514" s="44" t="s">
        <v>328</v>
      </c>
      <c r="I514" s="32">
        <f t="shared" si="93"/>
        <v>10000</v>
      </c>
      <c r="J514" s="308">
        <f t="shared" si="93"/>
        <v>0</v>
      </c>
      <c r="K514" s="308">
        <f t="shared" si="93"/>
        <v>10000</v>
      </c>
      <c r="L514" s="33"/>
      <c r="M514" s="207"/>
      <c r="N514" s="296"/>
      <c r="O514" s="158"/>
      <c r="P514" s="158"/>
    </row>
    <row r="515" spans="1:16" ht="21" customHeight="1" x14ac:dyDescent="0.25">
      <c r="A515" s="186"/>
      <c r="B515" s="186"/>
      <c r="C515" s="186"/>
      <c r="D515" s="186">
        <v>4123</v>
      </c>
      <c r="E515" s="186"/>
      <c r="F515" s="45"/>
      <c r="G515" s="222" t="s">
        <v>463</v>
      </c>
      <c r="H515" s="41" t="s">
        <v>61</v>
      </c>
      <c r="I515" s="37">
        <f t="shared" si="93"/>
        <v>10000</v>
      </c>
      <c r="J515" s="309">
        <f t="shared" si="93"/>
        <v>0</v>
      </c>
      <c r="K515" s="309">
        <f t="shared" si="93"/>
        <v>10000</v>
      </c>
      <c r="L515" s="33"/>
      <c r="M515" s="207"/>
    </row>
    <row r="516" spans="1:16" ht="19.5" hidden="1" customHeight="1" x14ac:dyDescent="0.25">
      <c r="A516" s="186"/>
      <c r="B516" s="186"/>
      <c r="C516" s="186"/>
      <c r="D516" s="186"/>
      <c r="E516" s="183" t="s">
        <v>329</v>
      </c>
      <c r="F516" s="41"/>
      <c r="G516" s="222" t="s">
        <v>463</v>
      </c>
      <c r="H516" s="41" t="s">
        <v>61</v>
      </c>
      <c r="I516" s="37">
        <f>I517</f>
        <v>10000</v>
      </c>
      <c r="J516" s="309">
        <f>J517</f>
        <v>0</v>
      </c>
      <c r="K516" s="309">
        <f>K517</f>
        <v>10000</v>
      </c>
      <c r="L516" s="33"/>
      <c r="M516" s="207"/>
    </row>
    <row r="517" spans="1:16" ht="20.100000000000001" hidden="1" customHeight="1" x14ac:dyDescent="0.25">
      <c r="A517" s="186"/>
      <c r="B517" s="186"/>
      <c r="C517" s="186"/>
      <c r="D517" s="186"/>
      <c r="E517" s="183"/>
      <c r="F517" s="41" t="s">
        <v>330</v>
      </c>
      <c r="G517" s="222" t="s">
        <v>463</v>
      </c>
      <c r="H517" s="41" t="s">
        <v>61</v>
      </c>
      <c r="I517" s="37">
        <v>10000</v>
      </c>
      <c r="J517" s="309">
        <f>K517-I517</f>
        <v>0</v>
      </c>
      <c r="K517" s="309">
        <v>10000</v>
      </c>
      <c r="L517" s="33"/>
      <c r="M517" s="207"/>
    </row>
    <row r="518" spans="1:16" ht="29.25" customHeight="1" x14ac:dyDescent="0.25">
      <c r="A518" s="225"/>
      <c r="B518" s="184">
        <v>42</v>
      </c>
      <c r="C518" s="225"/>
      <c r="D518" s="225"/>
      <c r="E518" s="225"/>
      <c r="F518" s="226"/>
      <c r="G518" s="193" t="s">
        <v>463</v>
      </c>
      <c r="H518" s="44" t="s">
        <v>62</v>
      </c>
      <c r="I518" s="32">
        <f>I519+I537+I541</f>
        <v>2810400</v>
      </c>
      <c r="J518" s="308">
        <f>J519+J537+J541</f>
        <v>-480000</v>
      </c>
      <c r="K518" s="308">
        <f>K519+K537+K541</f>
        <v>2330400</v>
      </c>
      <c r="L518" s="33"/>
      <c r="M518" s="207"/>
      <c r="N518" s="58"/>
      <c r="P518" s="38"/>
    </row>
    <row r="519" spans="1:16" s="159" customFormat="1" ht="20.100000000000001" customHeight="1" x14ac:dyDescent="0.25">
      <c r="A519" s="188"/>
      <c r="B519" s="188"/>
      <c r="C519" s="184">
        <v>422</v>
      </c>
      <c r="D519" s="184"/>
      <c r="E519" s="184"/>
      <c r="F519" s="43"/>
      <c r="G519" s="193" t="s">
        <v>463</v>
      </c>
      <c r="H519" s="44" t="s">
        <v>63</v>
      </c>
      <c r="I519" s="32">
        <f>I520+I530+I527</f>
        <v>2605400</v>
      </c>
      <c r="J519" s="308">
        <f>J520+J530+J527</f>
        <v>-480000</v>
      </c>
      <c r="K519" s="308">
        <f>K520+K530+K527</f>
        <v>2125400</v>
      </c>
      <c r="L519" s="33"/>
      <c r="M519" s="207"/>
      <c r="N519" s="296"/>
      <c r="O519" s="158"/>
      <c r="P519" s="158"/>
    </row>
    <row r="520" spans="1:16" s="47" customFormat="1" ht="20.100000000000001" customHeight="1" x14ac:dyDescent="0.25">
      <c r="A520" s="186"/>
      <c r="B520" s="186"/>
      <c r="C520" s="186"/>
      <c r="D520" s="186">
        <v>4221</v>
      </c>
      <c r="E520" s="186"/>
      <c r="F520" s="45"/>
      <c r="G520" s="193" t="s">
        <v>463</v>
      </c>
      <c r="H520" s="41" t="s">
        <v>64</v>
      </c>
      <c r="I520" s="37">
        <f>I521+I523+I525</f>
        <v>54400</v>
      </c>
      <c r="J520" s="309">
        <f t="shared" ref="J520:K520" si="94">J521+J523+J525</f>
        <v>0</v>
      </c>
      <c r="K520" s="309">
        <f t="shared" si="94"/>
        <v>54400</v>
      </c>
      <c r="L520" s="33"/>
      <c r="M520" s="207"/>
      <c r="N520" s="293"/>
      <c r="O520" s="24"/>
      <c r="P520" s="24"/>
    </row>
    <row r="521" spans="1:16" ht="20.100000000000001" hidden="1" customHeight="1" x14ac:dyDescent="0.25">
      <c r="A521" s="186"/>
      <c r="B521" s="186"/>
      <c r="C521" s="186"/>
      <c r="D521" s="186"/>
      <c r="E521" s="183" t="s">
        <v>331</v>
      </c>
      <c r="F521" s="41"/>
      <c r="G521" s="193" t="s">
        <v>463</v>
      </c>
      <c r="H521" s="41" t="s">
        <v>332</v>
      </c>
      <c r="I521" s="37">
        <f>I522</f>
        <v>34400</v>
      </c>
      <c r="J521" s="309">
        <f>J522</f>
        <v>0</v>
      </c>
      <c r="K521" s="309">
        <f>K522</f>
        <v>34400</v>
      </c>
      <c r="L521" s="33"/>
      <c r="M521" s="207"/>
    </row>
    <row r="522" spans="1:16" ht="20.100000000000001" hidden="1" customHeight="1" x14ac:dyDescent="0.25">
      <c r="A522" s="186"/>
      <c r="B522" s="186"/>
      <c r="C522" s="186"/>
      <c r="D522" s="186"/>
      <c r="E522" s="183"/>
      <c r="F522" s="41" t="s">
        <v>333</v>
      </c>
      <c r="G522" s="193" t="s">
        <v>463</v>
      </c>
      <c r="H522" s="41" t="s">
        <v>332</v>
      </c>
      <c r="I522" s="37">
        <v>34400</v>
      </c>
      <c r="J522" s="309">
        <f>K522-I522</f>
        <v>0</v>
      </c>
      <c r="K522" s="309">
        <f>34000+400</f>
        <v>34400</v>
      </c>
      <c r="L522" s="33"/>
      <c r="M522" s="207"/>
    </row>
    <row r="523" spans="1:16" ht="20.100000000000001" hidden="1" customHeight="1" x14ac:dyDescent="0.25">
      <c r="A523" s="186"/>
      <c r="B523" s="186"/>
      <c r="C523" s="186"/>
      <c r="D523" s="186"/>
      <c r="E523" s="183" t="s">
        <v>334</v>
      </c>
      <c r="F523" s="41"/>
      <c r="G523" s="193" t="s">
        <v>463</v>
      </c>
      <c r="H523" s="41" t="s">
        <v>335</v>
      </c>
      <c r="I523" s="37">
        <f>I524</f>
        <v>20000</v>
      </c>
      <c r="J523" s="309">
        <f>J524</f>
        <v>0</v>
      </c>
      <c r="K523" s="309">
        <f>K524</f>
        <v>20000</v>
      </c>
      <c r="L523" s="33"/>
      <c r="M523" s="207"/>
    </row>
    <row r="524" spans="1:16" ht="20.100000000000001" hidden="1" customHeight="1" x14ac:dyDescent="0.25">
      <c r="A524" s="186"/>
      <c r="B524" s="186"/>
      <c r="C524" s="186"/>
      <c r="D524" s="186"/>
      <c r="E524" s="183"/>
      <c r="F524" s="41" t="s">
        <v>336</v>
      </c>
      <c r="G524" s="193" t="s">
        <v>463</v>
      </c>
      <c r="H524" s="41" t="s">
        <v>335</v>
      </c>
      <c r="I524" s="37">
        <v>20000</v>
      </c>
      <c r="J524" s="309">
        <f>K524-I524</f>
        <v>0</v>
      </c>
      <c r="K524" s="309">
        <v>20000</v>
      </c>
      <c r="L524" s="33"/>
      <c r="M524" s="207"/>
    </row>
    <row r="525" spans="1:16" s="205" customFormat="1" ht="20.100000000000001" hidden="1" customHeight="1" x14ac:dyDescent="0.25">
      <c r="A525" s="186"/>
      <c r="B525" s="186"/>
      <c r="C525" s="186"/>
      <c r="D525" s="186"/>
      <c r="E525" s="183" t="s">
        <v>478</v>
      </c>
      <c r="F525" s="41"/>
      <c r="G525" s="193" t="s">
        <v>463</v>
      </c>
      <c r="H525" s="41" t="s">
        <v>475</v>
      </c>
      <c r="I525" s="37">
        <f>I526</f>
        <v>0</v>
      </c>
      <c r="J525" s="309">
        <f t="shared" ref="J525:K525" si="95">J526</f>
        <v>0</v>
      </c>
      <c r="K525" s="309">
        <f t="shared" si="95"/>
        <v>0</v>
      </c>
      <c r="L525" s="33"/>
      <c r="M525" s="207"/>
      <c r="N525" s="293"/>
      <c r="O525" s="24"/>
      <c r="P525" s="24"/>
    </row>
    <row r="526" spans="1:16" s="205" customFormat="1" ht="20.100000000000001" hidden="1" customHeight="1" x14ac:dyDescent="0.25">
      <c r="A526" s="186"/>
      <c r="B526" s="186"/>
      <c r="C526" s="186"/>
      <c r="D526" s="186"/>
      <c r="E526" s="183"/>
      <c r="F526" s="41" t="s">
        <v>479</v>
      </c>
      <c r="G526" s="193" t="s">
        <v>463</v>
      </c>
      <c r="H526" s="41" t="s">
        <v>475</v>
      </c>
      <c r="I526" s="37">
        <v>0</v>
      </c>
      <c r="J526" s="309">
        <f>K526-I526</f>
        <v>0</v>
      </c>
      <c r="K526" s="309">
        <v>0</v>
      </c>
      <c r="L526" s="33"/>
      <c r="M526" s="207"/>
      <c r="N526" s="293"/>
      <c r="O526" s="24"/>
      <c r="P526" s="24"/>
    </row>
    <row r="527" spans="1:16" ht="21.75" customHeight="1" x14ac:dyDescent="0.2">
      <c r="A527" s="186"/>
      <c r="B527" s="186"/>
      <c r="C527" s="186"/>
      <c r="D527" s="87">
        <v>4223</v>
      </c>
      <c r="E527" s="87"/>
      <c r="F527" s="87"/>
      <c r="G527" s="193" t="s">
        <v>463</v>
      </c>
      <c r="H527" s="153" t="s">
        <v>441</v>
      </c>
      <c r="I527" s="37">
        <f>I528</f>
        <v>20000</v>
      </c>
      <c r="J527" s="309">
        <f t="shared" ref="J527:K527" si="96">J528</f>
        <v>0</v>
      </c>
      <c r="K527" s="309">
        <f t="shared" si="96"/>
        <v>20000</v>
      </c>
      <c r="L527" s="33"/>
      <c r="M527" s="207"/>
    </row>
    <row r="528" spans="1:16" ht="20.100000000000001" hidden="1" customHeight="1" x14ac:dyDescent="0.2">
      <c r="A528" s="186"/>
      <c r="B528" s="186"/>
      <c r="C528" s="186"/>
      <c r="D528" s="87"/>
      <c r="E528" s="87">
        <v>42231</v>
      </c>
      <c r="F528" s="87"/>
      <c r="G528" s="193" t="s">
        <v>463</v>
      </c>
      <c r="H528" s="153" t="s">
        <v>442</v>
      </c>
      <c r="I528" s="37">
        <f>I529</f>
        <v>20000</v>
      </c>
      <c r="J528" s="309">
        <f t="shared" ref="J528:K528" si="97">J529</f>
        <v>0</v>
      </c>
      <c r="K528" s="309">
        <f t="shared" si="97"/>
        <v>20000</v>
      </c>
      <c r="L528" s="33"/>
      <c r="M528" s="207"/>
    </row>
    <row r="529" spans="1:16" ht="20.100000000000001" hidden="1" customHeight="1" x14ac:dyDescent="0.2">
      <c r="A529" s="186"/>
      <c r="B529" s="186"/>
      <c r="C529" s="186"/>
      <c r="D529" s="87"/>
      <c r="E529" s="87"/>
      <c r="F529" s="388">
        <v>422310</v>
      </c>
      <c r="G529" s="193" t="s">
        <v>463</v>
      </c>
      <c r="H529" s="153" t="s">
        <v>442</v>
      </c>
      <c r="I529" s="37">
        <v>20000</v>
      </c>
      <c r="J529" s="309">
        <f>K529-I529</f>
        <v>0</v>
      </c>
      <c r="K529" s="309">
        <v>20000</v>
      </c>
      <c r="L529" s="33"/>
      <c r="M529" s="207"/>
    </row>
    <row r="530" spans="1:16" ht="21" customHeight="1" x14ac:dyDescent="0.2">
      <c r="A530" s="186"/>
      <c r="B530" s="186"/>
      <c r="C530" s="186"/>
      <c r="D530" s="186">
        <v>4224</v>
      </c>
      <c r="E530" s="186"/>
      <c r="F530" s="45"/>
      <c r="G530" s="193" t="s">
        <v>463</v>
      </c>
      <c r="H530" s="153" t="s">
        <v>65</v>
      </c>
      <c r="I530" s="37">
        <f>I531+I533</f>
        <v>2531000</v>
      </c>
      <c r="J530" s="309">
        <f>J531+J533</f>
        <v>-480000</v>
      </c>
      <c r="K530" s="309">
        <f>K531+K533</f>
        <v>2051000</v>
      </c>
      <c r="L530" s="33"/>
      <c r="M530" s="207"/>
    </row>
    <row r="531" spans="1:16" ht="20.100000000000001" hidden="1" customHeight="1" x14ac:dyDescent="0.25">
      <c r="A531" s="186"/>
      <c r="B531" s="186"/>
      <c r="C531" s="186"/>
      <c r="D531" s="186"/>
      <c r="E531" s="183" t="s">
        <v>337</v>
      </c>
      <c r="F531" s="41"/>
      <c r="G531" s="193" t="s">
        <v>463</v>
      </c>
      <c r="H531" s="41" t="s">
        <v>338</v>
      </c>
      <c r="I531" s="37">
        <f>I532</f>
        <v>31000</v>
      </c>
      <c r="J531" s="309">
        <f>J532</f>
        <v>0</v>
      </c>
      <c r="K531" s="309">
        <f>K532</f>
        <v>31000</v>
      </c>
      <c r="L531" s="33"/>
      <c r="M531" s="207"/>
    </row>
    <row r="532" spans="1:16" s="47" customFormat="1" ht="20.100000000000001" hidden="1" customHeight="1" x14ac:dyDescent="0.25">
      <c r="A532" s="186"/>
      <c r="B532" s="186"/>
      <c r="C532" s="186"/>
      <c r="D532" s="186"/>
      <c r="E532" s="183"/>
      <c r="F532" s="41" t="s">
        <v>339</v>
      </c>
      <c r="G532" s="193" t="s">
        <v>463</v>
      </c>
      <c r="H532" s="41" t="s">
        <v>338</v>
      </c>
      <c r="I532" s="37">
        <v>31000</v>
      </c>
      <c r="J532" s="309">
        <f>K532-I532</f>
        <v>0</v>
      </c>
      <c r="K532" s="309">
        <v>31000</v>
      </c>
      <c r="L532" s="33"/>
      <c r="M532" s="207"/>
      <c r="N532" s="301"/>
    </row>
    <row r="533" spans="1:16" s="47" customFormat="1" ht="20.100000000000001" hidden="1" customHeight="1" x14ac:dyDescent="0.25">
      <c r="A533" s="186"/>
      <c r="B533" s="186"/>
      <c r="C533" s="186"/>
      <c r="D533" s="186"/>
      <c r="E533" s="183" t="s">
        <v>340</v>
      </c>
      <c r="F533" s="41"/>
      <c r="G533" s="193" t="s">
        <v>463</v>
      </c>
      <c r="H533" s="41" t="s">
        <v>341</v>
      </c>
      <c r="I533" s="37">
        <f>I534</f>
        <v>2500000</v>
      </c>
      <c r="J533" s="309">
        <f>J534</f>
        <v>-480000</v>
      </c>
      <c r="K533" s="309">
        <f>K534</f>
        <v>2020000</v>
      </c>
      <c r="L533" s="33"/>
      <c r="M533" s="207"/>
      <c r="N533" s="301"/>
    </row>
    <row r="534" spans="1:16" s="47" customFormat="1" ht="20.100000000000001" hidden="1" customHeight="1" x14ac:dyDescent="0.25">
      <c r="A534" s="186"/>
      <c r="B534" s="186"/>
      <c r="C534" s="186"/>
      <c r="D534" s="186"/>
      <c r="E534" s="183"/>
      <c r="F534" s="41" t="s">
        <v>342</v>
      </c>
      <c r="G534" s="193" t="s">
        <v>463</v>
      </c>
      <c r="H534" s="41" t="s">
        <v>341</v>
      </c>
      <c r="I534" s="37">
        <v>2500000</v>
      </c>
      <c r="J534" s="309">
        <f>K534-I534</f>
        <v>-480000</v>
      </c>
      <c r="K534" s="309">
        <f>2500000-480000</f>
        <v>2020000</v>
      </c>
      <c r="L534" s="33"/>
      <c r="M534" s="207"/>
      <c r="N534" s="301"/>
    </row>
    <row r="535" spans="1:16" ht="20.100000000000001" hidden="1" customHeight="1" x14ac:dyDescent="0.25">
      <c r="A535" s="186"/>
      <c r="B535" s="186"/>
      <c r="C535" s="186"/>
      <c r="D535" s="186">
        <v>4225</v>
      </c>
      <c r="E535" s="183"/>
      <c r="F535" s="41"/>
      <c r="G535" s="193" t="s">
        <v>463</v>
      </c>
      <c r="H535" s="41" t="s">
        <v>343</v>
      </c>
      <c r="I535" s="37"/>
      <c r="J535" s="309"/>
      <c r="K535" s="309"/>
      <c r="L535" s="33"/>
      <c r="M535" s="207"/>
    </row>
    <row r="536" spans="1:16" ht="20.100000000000001" hidden="1" customHeight="1" x14ac:dyDescent="0.25">
      <c r="A536" s="186"/>
      <c r="B536" s="186"/>
      <c r="C536" s="186"/>
      <c r="D536" s="186">
        <v>4227</v>
      </c>
      <c r="E536" s="183"/>
      <c r="F536" s="41"/>
      <c r="G536" s="193" t="s">
        <v>463</v>
      </c>
      <c r="H536" s="41" t="s">
        <v>344</v>
      </c>
      <c r="I536" s="37"/>
      <c r="J536" s="309"/>
      <c r="K536" s="309"/>
      <c r="L536" s="33"/>
      <c r="M536" s="207"/>
    </row>
    <row r="537" spans="1:16" s="29" customFormat="1" ht="21.75" customHeight="1" x14ac:dyDescent="0.25">
      <c r="A537" s="184"/>
      <c r="B537" s="184"/>
      <c r="C537" s="184">
        <v>423</v>
      </c>
      <c r="D537" s="184"/>
      <c r="E537" s="184"/>
      <c r="F537" s="43"/>
      <c r="G537" s="193" t="s">
        <v>463</v>
      </c>
      <c r="H537" s="44" t="s">
        <v>345</v>
      </c>
      <c r="I537" s="32">
        <f t="shared" ref="I537:K538" si="98">I538</f>
        <v>195000</v>
      </c>
      <c r="J537" s="308">
        <f t="shared" si="98"/>
        <v>0</v>
      </c>
      <c r="K537" s="308">
        <f t="shared" si="98"/>
        <v>195000</v>
      </c>
      <c r="L537" s="33"/>
      <c r="M537" s="207"/>
      <c r="N537" s="296"/>
      <c r="O537" s="28"/>
      <c r="P537" s="28"/>
    </row>
    <row r="538" spans="1:16" ht="21" customHeight="1" x14ac:dyDescent="0.25">
      <c r="A538" s="186"/>
      <c r="B538" s="186"/>
      <c r="C538" s="186"/>
      <c r="D538" s="186">
        <v>4231</v>
      </c>
      <c r="E538" s="186"/>
      <c r="F538" s="45"/>
      <c r="G538" s="193" t="s">
        <v>463</v>
      </c>
      <c r="H538" s="41" t="s">
        <v>69</v>
      </c>
      <c r="I538" s="37">
        <f t="shared" si="98"/>
        <v>195000</v>
      </c>
      <c r="J538" s="309">
        <f t="shared" si="98"/>
        <v>0</v>
      </c>
      <c r="K538" s="309">
        <f t="shared" si="98"/>
        <v>195000</v>
      </c>
      <c r="L538" s="33"/>
      <c r="M538" s="207"/>
    </row>
    <row r="539" spans="1:16" ht="20.100000000000001" hidden="1" customHeight="1" x14ac:dyDescent="0.25">
      <c r="A539" s="186"/>
      <c r="B539" s="186"/>
      <c r="C539" s="186"/>
      <c r="D539" s="186"/>
      <c r="E539" s="183" t="s">
        <v>346</v>
      </c>
      <c r="F539" s="41"/>
      <c r="G539" s="193" t="s">
        <v>463</v>
      </c>
      <c r="H539" s="41" t="s">
        <v>347</v>
      </c>
      <c r="I539" s="37">
        <f>I540</f>
        <v>195000</v>
      </c>
      <c r="J539" s="309">
        <f>J540</f>
        <v>0</v>
      </c>
      <c r="K539" s="309">
        <f>K540</f>
        <v>195000</v>
      </c>
      <c r="L539" s="33"/>
      <c r="M539" s="207"/>
    </row>
    <row r="540" spans="1:16" ht="20.100000000000001" hidden="1" customHeight="1" x14ac:dyDescent="0.25">
      <c r="A540" s="186"/>
      <c r="B540" s="186"/>
      <c r="C540" s="186"/>
      <c r="D540" s="186"/>
      <c r="E540" s="183"/>
      <c r="F540" s="41" t="s">
        <v>348</v>
      </c>
      <c r="G540" s="193" t="s">
        <v>463</v>
      </c>
      <c r="H540" s="41" t="s">
        <v>347</v>
      </c>
      <c r="I540" s="37">
        <v>195000</v>
      </c>
      <c r="J540" s="309">
        <f>K540-I540</f>
        <v>0</v>
      </c>
      <c r="K540" s="309">
        <v>195000</v>
      </c>
      <c r="L540" s="33"/>
      <c r="M540" s="207"/>
    </row>
    <row r="541" spans="1:16" s="159" customFormat="1" ht="21" customHeight="1" x14ac:dyDescent="0.25">
      <c r="A541" s="188"/>
      <c r="B541" s="188"/>
      <c r="C541" s="184">
        <v>426</v>
      </c>
      <c r="D541" s="184"/>
      <c r="E541" s="184"/>
      <c r="F541" s="43"/>
      <c r="G541" s="193" t="s">
        <v>463</v>
      </c>
      <c r="H541" s="228" t="s">
        <v>70</v>
      </c>
      <c r="I541" s="32">
        <f t="shared" ref="I541:K543" si="99">I542</f>
        <v>10000</v>
      </c>
      <c r="J541" s="308">
        <f t="shared" si="99"/>
        <v>0</v>
      </c>
      <c r="K541" s="308">
        <f t="shared" si="99"/>
        <v>10000</v>
      </c>
      <c r="L541" s="33"/>
      <c r="M541" s="207"/>
      <c r="N541" s="296"/>
      <c r="O541" s="158"/>
      <c r="P541" s="158"/>
    </row>
    <row r="542" spans="1:16" ht="21" customHeight="1" x14ac:dyDescent="0.25">
      <c r="A542" s="186"/>
      <c r="B542" s="186"/>
      <c r="C542" s="186"/>
      <c r="D542" s="186">
        <v>4262</v>
      </c>
      <c r="E542" s="186"/>
      <c r="F542" s="45"/>
      <c r="G542" s="193" t="s">
        <v>463</v>
      </c>
      <c r="H542" s="42" t="s">
        <v>71</v>
      </c>
      <c r="I542" s="37">
        <f t="shared" si="99"/>
        <v>10000</v>
      </c>
      <c r="J542" s="309">
        <f t="shared" si="99"/>
        <v>0</v>
      </c>
      <c r="K542" s="309">
        <f t="shared" si="99"/>
        <v>10000</v>
      </c>
      <c r="L542" s="33"/>
      <c r="M542" s="207"/>
    </row>
    <row r="543" spans="1:16" ht="20.100000000000001" hidden="1" customHeight="1" x14ac:dyDescent="0.25">
      <c r="A543" s="186"/>
      <c r="B543" s="186"/>
      <c r="C543" s="186"/>
      <c r="D543" s="186"/>
      <c r="E543" s="183" t="s">
        <v>349</v>
      </c>
      <c r="F543" s="41"/>
      <c r="G543" s="193" t="s">
        <v>463</v>
      </c>
      <c r="H543" s="41" t="s">
        <v>71</v>
      </c>
      <c r="I543" s="37">
        <f t="shared" si="99"/>
        <v>10000</v>
      </c>
      <c r="J543" s="309">
        <f t="shared" si="99"/>
        <v>0</v>
      </c>
      <c r="K543" s="309">
        <f t="shared" si="99"/>
        <v>10000</v>
      </c>
      <c r="L543" s="33"/>
      <c r="M543" s="207"/>
    </row>
    <row r="544" spans="1:16" ht="20.100000000000001" hidden="1" customHeight="1" x14ac:dyDescent="0.25">
      <c r="A544" s="186"/>
      <c r="B544" s="186"/>
      <c r="C544" s="186"/>
      <c r="D544" s="186"/>
      <c r="E544" s="183"/>
      <c r="F544" s="41" t="s">
        <v>350</v>
      </c>
      <c r="G544" s="193" t="s">
        <v>463</v>
      </c>
      <c r="H544" s="41" t="s">
        <v>71</v>
      </c>
      <c r="I544" s="37">
        <v>10000</v>
      </c>
      <c r="J544" s="309">
        <f>K544-I544</f>
        <v>0</v>
      </c>
      <c r="K544" s="309">
        <v>10000</v>
      </c>
      <c r="L544" s="33"/>
      <c r="M544" s="207"/>
    </row>
    <row r="545" spans="1:16" s="205" customFormat="1" ht="30" customHeight="1" x14ac:dyDescent="0.2">
      <c r="A545" s="204"/>
      <c r="B545" s="70">
        <v>45</v>
      </c>
      <c r="C545" s="89"/>
      <c r="D545" s="89"/>
      <c r="E545" s="89"/>
      <c r="F545" s="89"/>
      <c r="G545" s="193" t="s">
        <v>463</v>
      </c>
      <c r="H545" s="165" t="s">
        <v>511</v>
      </c>
      <c r="I545" s="32">
        <f>I546</f>
        <v>0</v>
      </c>
      <c r="J545" s="32">
        <f t="shared" ref="J545:K545" si="100">J546</f>
        <v>480000</v>
      </c>
      <c r="K545" s="308">
        <f t="shared" si="100"/>
        <v>480000</v>
      </c>
      <c r="L545" s="33"/>
      <c r="M545" s="207"/>
      <c r="N545" s="352"/>
      <c r="O545" s="291"/>
      <c r="P545" s="291"/>
    </row>
    <row r="546" spans="1:16" s="205" customFormat="1" ht="27.75" customHeight="1" x14ac:dyDescent="0.2">
      <c r="A546" s="204"/>
      <c r="B546" s="71"/>
      <c r="C546" s="89">
        <v>452</v>
      </c>
      <c r="D546" s="89"/>
      <c r="E546" s="89"/>
      <c r="F546" s="89"/>
      <c r="G546" s="193" t="s">
        <v>463</v>
      </c>
      <c r="H546" s="353" t="s">
        <v>512</v>
      </c>
      <c r="I546" s="32">
        <f>I547</f>
        <v>0</v>
      </c>
      <c r="J546" s="32">
        <f t="shared" ref="J546:K546" si="101">J547</f>
        <v>480000</v>
      </c>
      <c r="K546" s="308">
        <f t="shared" si="101"/>
        <v>480000</v>
      </c>
      <c r="L546" s="33"/>
      <c r="M546" s="207"/>
      <c r="N546" s="352"/>
      <c r="O546" s="291"/>
      <c r="P546" s="291"/>
    </row>
    <row r="547" spans="1:16" s="205" customFormat="1" ht="21.75" customHeight="1" x14ac:dyDescent="0.2">
      <c r="A547" s="204"/>
      <c r="B547" s="71"/>
      <c r="C547" s="87"/>
      <c r="D547" s="87">
        <v>4521</v>
      </c>
      <c r="E547" s="87"/>
      <c r="F547" s="87"/>
      <c r="G547" s="193" t="s">
        <v>463</v>
      </c>
      <c r="H547" s="211" t="s">
        <v>512</v>
      </c>
      <c r="I547" s="37">
        <f>I548</f>
        <v>0</v>
      </c>
      <c r="J547" s="37">
        <f>J548</f>
        <v>480000</v>
      </c>
      <c r="K547" s="309">
        <f>K548</f>
        <v>480000</v>
      </c>
      <c r="L547" s="33"/>
      <c r="M547" s="207"/>
      <c r="N547" s="352"/>
      <c r="O547" s="291"/>
      <c r="P547" s="291"/>
    </row>
    <row r="548" spans="1:16" s="205" customFormat="1" ht="20.100000000000001" hidden="1" customHeight="1" x14ac:dyDescent="0.2">
      <c r="A548" s="204"/>
      <c r="B548" s="71"/>
      <c r="C548" s="87"/>
      <c r="D548" s="87"/>
      <c r="E548" s="87">
        <v>45211</v>
      </c>
      <c r="F548" s="87"/>
      <c r="G548" s="193" t="s">
        <v>463</v>
      </c>
      <c r="H548" s="211" t="s">
        <v>512</v>
      </c>
      <c r="I548" s="37">
        <f>I549</f>
        <v>0</v>
      </c>
      <c r="J548" s="37">
        <f t="shared" ref="J548:K548" si="102">J549</f>
        <v>480000</v>
      </c>
      <c r="K548" s="309">
        <f t="shared" si="102"/>
        <v>480000</v>
      </c>
      <c r="L548" s="33"/>
      <c r="M548" s="207"/>
      <c r="N548" s="352"/>
      <c r="O548" s="291"/>
      <c r="P548" s="291"/>
    </row>
    <row r="549" spans="1:16" s="205" customFormat="1" ht="20.100000000000001" hidden="1" customHeight="1" x14ac:dyDescent="0.2">
      <c r="A549" s="204"/>
      <c r="B549" s="197"/>
      <c r="C549" s="87"/>
      <c r="D549" s="87"/>
      <c r="E549" s="87"/>
      <c r="F549" s="87">
        <v>452110</v>
      </c>
      <c r="G549" s="193" t="s">
        <v>463</v>
      </c>
      <c r="H549" s="211" t="s">
        <v>512</v>
      </c>
      <c r="I549" s="37">
        <v>0</v>
      </c>
      <c r="J549" s="381">
        <f>K549-I549</f>
        <v>480000</v>
      </c>
      <c r="K549" s="309">
        <v>480000</v>
      </c>
      <c r="L549" s="33"/>
      <c r="M549" s="207"/>
      <c r="N549" s="352"/>
      <c r="O549" s="291"/>
      <c r="P549" s="291"/>
    </row>
    <row r="550" spans="1:16" ht="33.75" customHeight="1" x14ac:dyDescent="0.25">
      <c r="A550" s="259"/>
      <c r="B550" s="259"/>
      <c r="C550" s="259"/>
      <c r="D550" s="259"/>
      <c r="E550" s="259"/>
      <c r="F550" s="260"/>
      <c r="G550" s="261"/>
      <c r="H550" s="262" t="s">
        <v>351</v>
      </c>
      <c r="I550" s="258"/>
      <c r="J550" s="306"/>
      <c r="K550" s="306"/>
      <c r="L550" s="33"/>
      <c r="M550" s="207"/>
    </row>
    <row r="551" spans="1:16" ht="28.5" customHeight="1" x14ac:dyDescent="0.25">
      <c r="A551" s="184">
        <v>4</v>
      </c>
      <c r="B551" s="184"/>
      <c r="C551" s="184"/>
      <c r="D551" s="184"/>
      <c r="E551" s="184"/>
      <c r="F551" s="43"/>
      <c r="G551" s="193" t="s">
        <v>473</v>
      </c>
      <c r="H551" s="44" t="s">
        <v>327</v>
      </c>
      <c r="I551" s="32">
        <f>I552+I557</f>
        <v>800</v>
      </c>
      <c r="J551" s="308">
        <f>J552+J557</f>
        <v>0</v>
      </c>
      <c r="K551" s="308">
        <f>K552+K557</f>
        <v>800</v>
      </c>
      <c r="L551" s="33"/>
      <c r="M551" s="207"/>
    </row>
    <row r="552" spans="1:16" ht="25.5" hidden="1" x14ac:dyDescent="0.25">
      <c r="A552" s="184"/>
      <c r="B552" s="184">
        <v>41</v>
      </c>
      <c r="C552" s="184"/>
      <c r="D552" s="184"/>
      <c r="E552" s="184"/>
      <c r="F552" s="43"/>
      <c r="G552" s="222"/>
      <c r="H552" s="44" t="s">
        <v>59</v>
      </c>
      <c r="I552" s="32">
        <f t="shared" ref="I552:K554" si="103">I553</f>
        <v>0</v>
      </c>
      <c r="J552" s="308">
        <f t="shared" si="103"/>
        <v>0</v>
      </c>
      <c r="K552" s="308">
        <f t="shared" si="103"/>
        <v>0</v>
      </c>
      <c r="L552" s="33"/>
      <c r="M552" s="207"/>
    </row>
    <row r="553" spans="1:16" ht="20.100000000000001" hidden="1" customHeight="1" x14ac:dyDescent="0.25">
      <c r="A553" s="184"/>
      <c r="B553" s="184"/>
      <c r="C553" s="184">
        <v>412</v>
      </c>
      <c r="D553" s="184"/>
      <c r="E553" s="184"/>
      <c r="F553" s="43"/>
      <c r="G553" s="222"/>
      <c r="H553" s="44" t="s">
        <v>328</v>
      </c>
      <c r="I553" s="32">
        <f t="shared" si="103"/>
        <v>0</v>
      </c>
      <c r="J553" s="308">
        <f t="shared" si="103"/>
        <v>0</v>
      </c>
      <c r="K553" s="308">
        <f t="shared" si="103"/>
        <v>0</v>
      </c>
      <c r="L553" s="33"/>
      <c r="M553" s="207"/>
    </row>
    <row r="554" spans="1:16" ht="20.100000000000001" hidden="1" customHeight="1" x14ac:dyDescent="0.25">
      <c r="A554" s="186"/>
      <c r="B554" s="186"/>
      <c r="C554" s="186"/>
      <c r="D554" s="186">
        <v>4123</v>
      </c>
      <c r="E554" s="186"/>
      <c r="F554" s="45"/>
      <c r="G554" s="222" t="s">
        <v>473</v>
      </c>
      <c r="H554" s="41" t="s">
        <v>61</v>
      </c>
      <c r="I554" s="37">
        <f t="shared" si="103"/>
        <v>0</v>
      </c>
      <c r="J554" s="309">
        <f t="shared" si="103"/>
        <v>0</v>
      </c>
      <c r="K554" s="309">
        <f t="shared" si="103"/>
        <v>0</v>
      </c>
      <c r="L554" s="33"/>
      <c r="M554" s="207"/>
    </row>
    <row r="555" spans="1:16" ht="20.100000000000001" hidden="1" customHeight="1" x14ac:dyDescent="0.25">
      <c r="A555" s="186"/>
      <c r="B555" s="186"/>
      <c r="C555" s="186"/>
      <c r="D555" s="186"/>
      <c r="E555" s="183" t="s">
        <v>329</v>
      </c>
      <c r="F555" s="41"/>
      <c r="G555" s="222" t="s">
        <v>473</v>
      </c>
      <c r="H555" s="41" t="s">
        <v>61</v>
      </c>
      <c r="I555" s="37">
        <f>I556</f>
        <v>0</v>
      </c>
      <c r="J555" s="309">
        <f>J556</f>
        <v>0</v>
      </c>
      <c r="K555" s="309">
        <f>K556</f>
        <v>0</v>
      </c>
      <c r="L555" s="33"/>
      <c r="M555" s="207"/>
    </row>
    <row r="556" spans="1:16" ht="20.100000000000001" hidden="1" customHeight="1" x14ac:dyDescent="0.25">
      <c r="A556" s="186"/>
      <c r="B556" s="186"/>
      <c r="C556" s="186"/>
      <c r="D556" s="186"/>
      <c r="E556" s="183"/>
      <c r="F556" s="41" t="s">
        <v>330</v>
      </c>
      <c r="G556" s="222" t="s">
        <v>473</v>
      </c>
      <c r="H556" s="41" t="s">
        <v>61</v>
      </c>
      <c r="I556" s="37">
        <v>0</v>
      </c>
      <c r="J556" s="309">
        <f>K556-I556</f>
        <v>0</v>
      </c>
      <c r="K556" s="309">
        <v>0</v>
      </c>
      <c r="L556" s="33"/>
      <c r="M556" s="207"/>
    </row>
    <row r="557" spans="1:16" ht="27" customHeight="1" x14ac:dyDescent="0.25">
      <c r="A557" s="186"/>
      <c r="B557" s="184">
        <v>42</v>
      </c>
      <c r="C557" s="186"/>
      <c r="D557" s="186"/>
      <c r="E557" s="183"/>
      <c r="F557" s="41"/>
      <c r="G557" s="193" t="s">
        <v>473</v>
      </c>
      <c r="H557" s="44" t="s">
        <v>62</v>
      </c>
      <c r="I557" s="32">
        <f>I558+I562</f>
        <v>800</v>
      </c>
      <c r="J557" s="308">
        <f t="shared" ref="J557:K557" si="104">J558+J562</f>
        <v>0</v>
      </c>
      <c r="K557" s="308">
        <f t="shared" si="104"/>
        <v>800</v>
      </c>
      <c r="L557" s="33"/>
      <c r="M557" s="207"/>
    </row>
    <row r="558" spans="1:16" s="162" customFormat="1" ht="21.75" customHeight="1" x14ac:dyDescent="0.25">
      <c r="A558" s="188"/>
      <c r="B558" s="188"/>
      <c r="C558" s="184">
        <v>422</v>
      </c>
      <c r="D558" s="184"/>
      <c r="E558" s="184"/>
      <c r="F558" s="43"/>
      <c r="G558" s="193" t="s">
        <v>473</v>
      </c>
      <c r="H558" s="44" t="s">
        <v>63</v>
      </c>
      <c r="I558" s="32">
        <f>I559</f>
        <v>800</v>
      </c>
      <c r="J558" s="308">
        <f t="shared" ref="J558:K560" si="105">J559</f>
        <v>0</v>
      </c>
      <c r="K558" s="308">
        <f t="shared" si="105"/>
        <v>800</v>
      </c>
      <c r="L558" s="33"/>
      <c r="M558" s="207"/>
      <c r="N558" s="293"/>
      <c r="O558" s="161"/>
      <c r="P558" s="161"/>
    </row>
    <row r="559" spans="1:16" ht="22.5" customHeight="1" x14ac:dyDescent="0.25">
      <c r="A559" s="186"/>
      <c r="B559" s="186"/>
      <c r="C559" s="186"/>
      <c r="D559" s="186">
        <v>4224</v>
      </c>
      <c r="E559" s="186"/>
      <c r="F559" s="45"/>
      <c r="G559" s="193" t="s">
        <v>473</v>
      </c>
      <c r="H559" s="41" t="s">
        <v>65</v>
      </c>
      <c r="I559" s="37">
        <f>I560</f>
        <v>800</v>
      </c>
      <c r="J559" s="309">
        <f t="shared" si="105"/>
        <v>0</v>
      </c>
      <c r="K559" s="309">
        <f t="shared" si="105"/>
        <v>800</v>
      </c>
      <c r="L559" s="33"/>
      <c r="M559" s="207"/>
    </row>
    <row r="560" spans="1:16" ht="20.100000000000001" hidden="1" customHeight="1" x14ac:dyDescent="0.25">
      <c r="A560" s="186"/>
      <c r="B560" s="186"/>
      <c r="C560" s="186"/>
      <c r="D560" s="186"/>
      <c r="E560" s="183" t="s">
        <v>340</v>
      </c>
      <c r="F560" s="41"/>
      <c r="G560" s="193" t="s">
        <v>473</v>
      </c>
      <c r="H560" s="41" t="s">
        <v>341</v>
      </c>
      <c r="I560" s="37">
        <f>I561</f>
        <v>800</v>
      </c>
      <c r="J560" s="309">
        <f t="shared" si="105"/>
        <v>0</v>
      </c>
      <c r="K560" s="309">
        <f t="shared" si="105"/>
        <v>800</v>
      </c>
      <c r="L560" s="33"/>
      <c r="M560" s="207"/>
    </row>
    <row r="561" spans="1:16" ht="27" hidden="1" customHeight="1" x14ac:dyDescent="0.25">
      <c r="A561" s="186"/>
      <c r="B561" s="186"/>
      <c r="C561" s="186"/>
      <c r="D561" s="186"/>
      <c r="E561" s="183"/>
      <c r="F561" s="41" t="s">
        <v>342</v>
      </c>
      <c r="G561" s="193" t="s">
        <v>473</v>
      </c>
      <c r="H561" s="41" t="s">
        <v>341</v>
      </c>
      <c r="I561" s="37">
        <v>800</v>
      </c>
      <c r="J561" s="309">
        <f>K561-I561</f>
        <v>0</v>
      </c>
      <c r="K561" s="309">
        <v>800</v>
      </c>
      <c r="L561" s="33"/>
      <c r="M561" s="207"/>
    </row>
    <row r="562" spans="1:16" s="29" customFormat="1" ht="20.100000000000001" hidden="1" customHeight="1" x14ac:dyDescent="0.25">
      <c r="A562" s="184"/>
      <c r="B562" s="184"/>
      <c r="C562" s="184">
        <v>423</v>
      </c>
      <c r="D562" s="184"/>
      <c r="E562" s="184"/>
      <c r="F562" s="43"/>
      <c r="G562" s="193"/>
      <c r="H562" s="44" t="s">
        <v>345</v>
      </c>
      <c r="I562" s="32">
        <f t="shared" ref="I562:K564" si="106">I563</f>
        <v>0</v>
      </c>
      <c r="J562" s="308">
        <f t="shared" si="106"/>
        <v>0</v>
      </c>
      <c r="K562" s="308">
        <f t="shared" si="106"/>
        <v>0</v>
      </c>
      <c r="L562" s="33"/>
      <c r="M562" s="207"/>
      <c r="N562" s="296"/>
      <c r="O562" s="28"/>
      <c r="P562" s="28"/>
    </row>
    <row r="563" spans="1:16" ht="20.100000000000001" hidden="1" customHeight="1" x14ac:dyDescent="0.25">
      <c r="A563" s="186"/>
      <c r="B563" s="186"/>
      <c r="C563" s="186"/>
      <c r="D563" s="186">
        <v>4231</v>
      </c>
      <c r="E563" s="186"/>
      <c r="F563" s="45"/>
      <c r="G563" s="232">
        <v>76</v>
      </c>
      <c r="H563" s="41" t="s">
        <v>69</v>
      </c>
      <c r="I563" s="37">
        <f t="shared" si="106"/>
        <v>0</v>
      </c>
      <c r="J563" s="309">
        <f t="shared" si="106"/>
        <v>0</v>
      </c>
      <c r="K563" s="309">
        <f t="shared" si="106"/>
        <v>0</v>
      </c>
      <c r="L563" s="33"/>
      <c r="M563" s="207"/>
    </row>
    <row r="564" spans="1:16" ht="20.100000000000001" hidden="1" customHeight="1" x14ac:dyDescent="0.25">
      <c r="A564" s="186"/>
      <c r="B564" s="186"/>
      <c r="C564" s="186"/>
      <c r="D564" s="186"/>
      <c r="E564" s="183" t="s">
        <v>346</v>
      </c>
      <c r="F564" s="41"/>
      <c r="G564" s="193">
        <v>76</v>
      </c>
      <c r="H564" s="41" t="s">
        <v>347</v>
      </c>
      <c r="I564" s="37">
        <f t="shared" si="106"/>
        <v>0</v>
      </c>
      <c r="J564" s="309">
        <f t="shared" si="106"/>
        <v>0</v>
      </c>
      <c r="K564" s="309">
        <f t="shared" si="106"/>
        <v>0</v>
      </c>
      <c r="L564" s="33"/>
      <c r="M564" s="207"/>
    </row>
    <row r="565" spans="1:16" ht="20.100000000000001" hidden="1" customHeight="1" x14ac:dyDescent="0.25">
      <c r="A565" s="186"/>
      <c r="B565" s="186"/>
      <c r="C565" s="186"/>
      <c r="D565" s="186"/>
      <c r="E565" s="183"/>
      <c r="F565" s="41" t="s">
        <v>348</v>
      </c>
      <c r="G565" s="193">
        <v>76</v>
      </c>
      <c r="H565" s="41" t="s">
        <v>347</v>
      </c>
      <c r="I565" s="37"/>
      <c r="J565" s="309"/>
      <c r="K565" s="309"/>
      <c r="L565" s="33"/>
      <c r="M565" s="207"/>
    </row>
    <row r="566" spans="1:16" ht="34.5" customHeight="1" x14ac:dyDescent="0.25">
      <c r="A566" s="254"/>
      <c r="B566" s="254"/>
      <c r="C566" s="254"/>
      <c r="D566" s="254"/>
      <c r="E566" s="254"/>
      <c r="F566" s="253"/>
      <c r="G566" s="256"/>
      <c r="H566" s="257" t="s">
        <v>352</v>
      </c>
      <c r="I566" s="258"/>
      <c r="J566" s="306"/>
      <c r="K566" s="306"/>
      <c r="L566" s="33"/>
      <c r="M566" s="207"/>
    </row>
    <row r="567" spans="1:16" ht="20.100000000000001" customHeight="1" x14ac:dyDescent="0.25">
      <c r="A567" s="184"/>
      <c r="B567" s="184"/>
      <c r="C567" s="184"/>
      <c r="D567" s="184"/>
      <c r="E567" s="184"/>
      <c r="F567" s="43"/>
      <c r="G567" s="222"/>
      <c r="H567" s="228" t="s">
        <v>288</v>
      </c>
      <c r="I567" s="37"/>
      <c r="J567" s="309"/>
      <c r="K567" s="309"/>
      <c r="L567" s="33"/>
      <c r="M567" s="207"/>
    </row>
    <row r="568" spans="1:16" s="29" customFormat="1" ht="20.100000000000001" customHeight="1" x14ac:dyDescent="0.25">
      <c r="A568" s="184">
        <v>3</v>
      </c>
      <c r="B568" s="184"/>
      <c r="C568" s="184"/>
      <c r="D568" s="184"/>
      <c r="E568" s="184"/>
      <c r="F568" s="43"/>
      <c r="G568" s="193" t="s">
        <v>463</v>
      </c>
      <c r="H568" s="44" t="s">
        <v>80</v>
      </c>
      <c r="I568" s="32">
        <f t="shared" ref="I568" si="107">I569+I601</f>
        <v>95000</v>
      </c>
      <c r="J568" s="308">
        <f t="shared" ref="J568:K568" si="108">J569+J601</f>
        <v>0</v>
      </c>
      <c r="K568" s="308">
        <f t="shared" si="108"/>
        <v>95000</v>
      </c>
      <c r="L568" s="33"/>
      <c r="M568" s="207"/>
      <c r="N568" s="296"/>
      <c r="O568" s="28"/>
      <c r="P568" s="28"/>
    </row>
    <row r="569" spans="1:16" s="29" customFormat="1" ht="20.100000000000001" customHeight="1" x14ac:dyDescent="0.25">
      <c r="A569" s="184"/>
      <c r="B569" s="184">
        <v>31</v>
      </c>
      <c r="C569" s="184"/>
      <c r="D569" s="184"/>
      <c r="E569" s="184"/>
      <c r="F569" s="43"/>
      <c r="G569" s="193" t="s">
        <v>463</v>
      </c>
      <c r="H569" s="44" t="s">
        <v>12</v>
      </c>
      <c r="I569" s="32">
        <f>I570+I580+I592</f>
        <v>85900</v>
      </c>
      <c r="J569" s="308">
        <f>J570+J580+J592</f>
        <v>0</v>
      </c>
      <c r="K569" s="308">
        <f>K570+K580+K592</f>
        <v>85900</v>
      </c>
      <c r="L569" s="33"/>
      <c r="M569" s="207"/>
      <c r="N569" s="300"/>
      <c r="O569" s="46"/>
      <c r="P569" s="28"/>
    </row>
    <row r="570" spans="1:16" s="159" customFormat="1" ht="20.100000000000001" customHeight="1" x14ac:dyDescent="0.25">
      <c r="A570" s="188"/>
      <c r="B570" s="188"/>
      <c r="C570" s="184">
        <v>311</v>
      </c>
      <c r="D570" s="184"/>
      <c r="E570" s="184"/>
      <c r="F570" s="43"/>
      <c r="G570" s="193" t="s">
        <v>463</v>
      </c>
      <c r="H570" s="44" t="s">
        <v>13</v>
      </c>
      <c r="I570" s="32">
        <f>I571+I577</f>
        <v>73100</v>
      </c>
      <c r="J570" s="308">
        <f>J571+J577</f>
        <v>0</v>
      </c>
      <c r="K570" s="308">
        <f>K571+K577</f>
        <v>73100</v>
      </c>
      <c r="L570" s="33"/>
      <c r="M570" s="207"/>
      <c r="N570" s="296"/>
      <c r="O570" s="158"/>
      <c r="P570" s="158"/>
    </row>
    <row r="571" spans="1:16" ht="20.100000000000001" customHeight="1" x14ac:dyDescent="0.25">
      <c r="A571" s="186"/>
      <c r="B571" s="186"/>
      <c r="C571" s="186"/>
      <c r="D571" s="186">
        <v>3111</v>
      </c>
      <c r="E571" s="186"/>
      <c r="F571" s="45"/>
      <c r="G571" s="193" t="s">
        <v>463</v>
      </c>
      <c r="H571" s="41" t="s">
        <v>14</v>
      </c>
      <c r="I571" s="37">
        <f t="shared" ref="I571:K572" si="109">I572</f>
        <v>66800</v>
      </c>
      <c r="J571" s="309">
        <f t="shared" si="109"/>
        <v>0</v>
      </c>
      <c r="K571" s="309">
        <f t="shared" si="109"/>
        <v>66800</v>
      </c>
      <c r="L571" s="33"/>
      <c r="M571" s="207"/>
    </row>
    <row r="572" spans="1:16" ht="20.100000000000001" hidden="1" customHeight="1" x14ac:dyDescent="0.25">
      <c r="A572" s="186"/>
      <c r="B572" s="186"/>
      <c r="C572" s="186"/>
      <c r="D572" s="186"/>
      <c r="E572" s="183" t="s">
        <v>289</v>
      </c>
      <c r="F572" s="41"/>
      <c r="G572" s="193" t="s">
        <v>463</v>
      </c>
      <c r="H572" s="41" t="s">
        <v>290</v>
      </c>
      <c r="I572" s="37">
        <f t="shared" si="109"/>
        <v>66800</v>
      </c>
      <c r="J572" s="309">
        <f t="shared" si="109"/>
        <v>0</v>
      </c>
      <c r="K572" s="309">
        <f t="shared" si="109"/>
        <v>66800</v>
      </c>
      <c r="L572" s="33"/>
      <c r="M572" s="207"/>
    </row>
    <row r="573" spans="1:16" ht="20.100000000000001" hidden="1" customHeight="1" x14ac:dyDescent="0.25">
      <c r="A573" s="186"/>
      <c r="B573" s="186"/>
      <c r="C573" s="186"/>
      <c r="D573" s="186"/>
      <c r="E573" s="183"/>
      <c r="F573" s="41" t="s">
        <v>291</v>
      </c>
      <c r="G573" s="193" t="s">
        <v>463</v>
      </c>
      <c r="H573" s="41" t="s">
        <v>353</v>
      </c>
      <c r="I573" s="37">
        <v>66800</v>
      </c>
      <c r="J573" s="309">
        <f>K573-I573</f>
        <v>0</v>
      </c>
      <c r="K573" s="309">
        <v>66800</v>
      </c>
      <c r="L573" s="33"/>
      <c r="M573" s="207"/>
    </row>
    <row r="574" spans="1:16" ht="20.100000000000001" hidden="1" customHeight="1" x14ac:dyDescent="0.25">
      <c r="A574" s="186"/>
      <c r="B574" s="186"/>
      <c r="C574" s="186"/>
      <c r="D574" s="186">
        <v>3113</v>
      </c>
      <c r="E574" s="186"/>
      <c r="F574" s="45"/>
      <c r="G574" s="193" t="s">
        <v>463</v>
      </c>
      <c r="H574" s="41" t="s">
        <v>15</v>
      </c>
      <c r="I574" s="37"/>
      <c r="J574" s="309"/>
      <c r="K574" s="309"/>
      <c r="L574" s="33"/>
      <c r="M574" s="207"/>
    </row>
    <row r="575" spans="1:16" ht="20.100000000000001" hidden="1" customHeight="1" x14ac:dyDescent="0.25">
      <c r="A575" s="186"/>
      <c r="B575" s="186"/>
      <c r="C575" s="186"/>
      <c r="D575" s="186"/>
      <c r="E575" s="183" t="s">
        <v>293</v>
      </c>
      <c r="F575" s="41"/>
      <c r="G575" s="193" t="s">
        <v>463</v>
      </c>
      <c r="H575" s="41" t="s">
        <v>15</v>
      </c>
      <c r="I575" s="37"/>
      <c r="J575" s="309"/>
      <c r="K575" s="309"/>
      <c r="L575" s="33"/>
      <c r="M575" s="207"/>
    </row>
    <row r="576" spans="1:16" ht="20.100000000000001" hidden="1" customHeight="1" x14ac:dyDescent="0.25">
      <c r="A576" s="186"/>
      <c r="B576" s="186"/>
      <c r="C576" s="186"/>
      <c r="D576" s="186"/>
      <c r="E576" s="183"/>
      <c r="F576" s="41" t="s">
        <v>354</v>
      </c>
      <c r="G576" s="193" t="s">
        <v>463</v>
      </c>
      <c r="H576" s="41" t="s">
        <v>15</v>
      </c>
      <c r="I576" s="37"/>
      <c r="J576" s="309"/>
      <c r="K576" s="309"/>
      <c r="L576" s="33"/>
      <c r="M576" s="207"/>
    </row>
    <row r="577" spans="1:16" ht="20.100000000000001" customHeight="1" x14ac:dyDescent="0.25">
      <c r="A577" s="186"/>
      <c r="B577" s="186"/>
      <c r="C577" s="186"/>
      <c r="D577" s="186">
        <v>3114</v>
      </c>
      <c r="E577" s="186"/>
      <c r="F577" s="45"/>
      <c r="G577" s="193" t="s">
        <v>463</v>
      </c>
      <c r="H577" s="41" t="s">
        <v>16</v>
      </c>
      <c r="I577" s="37">
        <f t="shared" ref="I577:K578" si="110">I578</f>
        <v>6300</v>
      </c>
      <c r="J577" s="309">
        <f t="shared" si="110"/>
        <v>0</v>
      </c>
      <c r="K577" s="309">
        <f t="shared" si="110"/>
        <v>6300</v>
      </c>
      <c r="L577" s="33"/>
      <c r="M577" s="207"/>
    </row>
    <row r="578" spans="1:16" ht="20.100000000000001" hidden="1" customHeight="1" x14ac:dyDescent="0.25">
      <c r="A578" s="186"/>
      <c r="B578" s="186"/>
      <c r="C578" s="186"/>
      <c r="D578" s="186"/>
      <c r="E578" s="183" t="s">
        <v>295</v>
      </c>
      <c r="F578" s="41"/>
      <c r="G578" s="193" t="s">
        <v>463</v>
      </c>
      <c r="H578" s="41" t="s">
        <v>16</v>
      </c>
      <c r="I578" s="37">
        <f t="shared" si="110"/>
        <v>6300</v>
      </c>
      <c r="J578" s="309">
        <f t="shared" si="110"/>
        <v>0</v>
      </c>
      <c r="K578" s="309">
        <f t="shared" si="110"/>
        <v>6300</v>
      </c>
      <c r="L578" s="33"/>
      <c r="M578" s="207"/>
      <c r="N578" s="302"/>
      <c r="O578" s="40"/>
    </row>
    <row r="579" spans="1:16" ht="20.100000000000001" hidden="1" customHeight="1" x14ac:dyDescent="0.25">
      <c r="A579" s="186"/>
      <c r="B579" s="186"/>
      <c r="C579" s="186"/>
      <c r="D579" s="186"/>
      <c r="E579" s="183"/>
      <c r="F579" s="41" t="s">
        <v>296</v>
      </c>
      <c r="G579" s="193" t="s">
        <v>463</v>
      </c>
      <c r="H579" s="41" t="s">
        <v>16</v>
      </c>
      <c r="I579" s="37">
        <v>6300</v>
      </c>
      <c r="J579" s="309">
        <f>K579-I579</f>
        <v>0</v>
      </c>
      <c r="K579" s="309">
        <v>6300</v>
      </c>
      <c r="L579" s="33"/>
      <c r="M579" s="207"/>
      <c r="N579" s="302"/>
      <c r="O579" s="40"/>
    </row>
    <row r="580" spans="1:16" s="159" customFormat="1" ht="20.100000000000001" customHeight="1" x14ac:dyDescent="0.25">
      <c r="A580" s="188"/>
      <c r="B580" s="188"/>
      <c r="C580" s="184">
        <v>312</v>
      </c>
      <c r="D580" s="184"/>
      <c r="E580" s="184"/>
      <c r="F580" s="43"/>
      <c r="G580" s="193" t="s">
        <v>463</v>
      </c>
      <c r="H580" s="44" t="s">
        <v>17</v>
      </c>
      <c r="I580" s="32">
        <f>I581</f>
        <v>800</v>
      </c>
      <c r="J580" s="308">
        <f>J581</f>
        <v>0</v>
      </c>
      <c r="K580" s="308">
        <f>K581</f>
        <v>800</v>
      </c>
      <c r="L580" s="33"/>
      <c r="M580" s="207"/>
      <c r="N580" s="296"/>
      <c r="O580" s="158"/>
      <c r="P580" s="158"/>
    </row>
    <row r="581" spans="1:16" ht="20.100000000000001" customHeight="1" x14ac:dyDescent="0.25">
      <c r="A581" s="186"/>
      <c r="B581" s="186"/>
      <c r="C581" s="186"/>
      <c r="D581" s="186">
        <v>3121</v>
      </c>
      <c r="E581" s="186"/>
      <c r="F581" s="45"/>
      <c r="G581" s="193" t="s">
        <v>463</v>
      </c>
      <c r="H581" s="41" t="s">
        <v>17</v>
      </c>
      <c r="I581" s="37">
        <f>I590</f>
        <v>800</v>
      </c>
      <c r="J581" s="309">
        <f>J590</f>
        <v>0</v>
      </c>
      <c r="K581" s="309">
        <f>K590</f>
        <v>800</v>
      </c>
      <c r="L581" s="33"/>
      <c r="M581" s="207"/>
    </row>
    <row r="582" spans="1:16" ht="20.100000000000001" hidden="1" customHeight="1" x14ac:dyDescent="0.25">
      <c r="A582" s="186"/>
      <c r="B582" s="186"/>
      <c r="C582" s="186"/>
      <c r="D582" s="186"/>
      <c r="E582" s="183" t="s">
        <v>83</v>
      </c>
      <c r="F582" s="41"/>
      <c r="G582" s="193" t="s">
        <v>463</v>
      </c>
      <c r="H582" s="41" t="s">
        <v>84</v>
      </c>
      <c r="I582" s="37"/>
      <c r="J582" s="309"/>
      <c r="K582" s="309"/>
      <c r="L582" s="33"/>
      <c r="M582" s="207"/>
    </row>
    <row r="583" spans="1:16" ht="20.100000000000001" hidden="1" customHeight="1" x14ac:dyDescent="0.25">
      <c r="A583" s="186"/>
      <c r="B583" s="186"/>
      <c r="C583" s="186"/>
      <c r="D583" s="186"/>
      <c r="E583" s="183"/>
      <c r="F583" s="41" t="s">
        <v>85</v>
      </c>
      <c r="G583" s="193" t="s">
        <v>463</v>
      </c>
      <c r="H583" s="41" t="s">
        <v>84</v>
      </c>
      <c r="I583" s="37"/>
      <c r="J583" s="309"/>
      <c r="K583" s="309"/>
      <c r="L583" s="33"/>
      <c r="M583" s="207"/>
    </row>
    <row r="584" spans="1:16" ht="20.100000000000001" hidden="1" customHeight="1" x14ac:dyDescent="0.25">
      <c r="A584" s="186"/>
      <c r="B584" s="186"/>
      <c r="C584" s="186"/>
      <c r="D584" s="186"/>
      <c r="E584" s="183" t="s">
        <v>86</v>
      </c>
      <c r="F584" s="41"/>
      <c r="G584" s="193" t="s">
        <v>463</v>
      </c>
      <c r="H584" s="41" t="s">
        <v>87</v>
      </c>
      <c r="I584" s="37"/>
      <c r="J584" s="309"/>
      <c r="K584" s="309"/>
      <c r="L584" s="33"/>
      <c r="M584" s="207"/>
    </row>
    <row r="585" spans="1:16" ht="20.100000000000001" hidden="1" customHeight="1" x14ac:dyDescent="0.25">
      <c r="A585" s="186"/>
      <c r="B585" s="186"/>
      <c r="C585" s="186"/>
      <c r="D585" s="186"/>
      <c r="E585" s="183"/>
      <c r="F585" s="41" t="s">
        <v>88</v>
      </c>
      <c r="G585" s="193" t="s">
        <v>463</v>
      </c>
      <c r="H585" s="41" t="s">
        <v>87</v>
      </c>
      <c r="I585" s="37"/>
      <c r="J585" s="309"/>
      <c r="K585" s="309"/>
      <c r="L585" s="33"/>
      <c r="M585" s="207"/>
    </row>
    <row r="586" spans="1:16" ht="20.100000000000001" hidden="1" customHeight="1" x14ac:dyDescent="0.25">
      <c r="A586" s="186"/>
      <c r="B586" s="186"/>
      <c r="C586" s="186"/>
      <c r="D586" s="186"/>
      <c r="E586" s="183" t="s">
        <v>89</v>
      </c>
      <c r="F586" s="41"/>
      <c r="G586" s="193" t="s">
        <v>463</v>
      </c>
      <c r="H586" s="41" t="s">
        <v>90</v>
      </c>
      <c r="I586" s="37"/>
      <c r="J586" s="309"/>
      <c r="K586" s="309"/>
      <c r="L586" s="33"/>
      <c r="M586" s="207"/>
    </row>
    <row r="587" spans="1:16" ht="20.100000000000001" hidden="1" customHeight="1" x14ac:dyDescent="0.25">
      <c r="A587" s="186"/>
      <c r="B587" s="186"/>
      <c r="C587" s="186"/>
      <c r="D587" s="186"/>
      <c r="E587" s="183"/>
      <c r="F587" s="41" t="s">
        <v>91</v>
      </c>
      <c r="G587" s="193" t="s">
        <v>463</v>
      </c>
      <c r="H587" s="41" t="s">
        <v>90</v>
      </c>
      <c r="I587" s="37"/>
      <c r="J587" s="309"/>
      <c r="K587" s="309"/>
      <c r="L587" s="33"/>
      <c r="M587" s="207"/>
    </row>
    <row r="588" spans="1:16" ht="20.100000000000001" hidden="1" customHeight="1" x14ac:dyDescent="0.25">
      <c r="A588" s="186"/>
      <c r="B588" s="186"/>
      <c r="C588" s="186"/>
      <c r="D588" s="186"/>
      <c r="E588" s="183" t="s">
        <v>92</v>
      </c>
      <c r="F588" s="41"/>
      <c r="G588" s="193" t="s">
        <v>463</v>
      </c>
      <c r="H588" s="41" t="s">
        <v>93</v>
      </c>
      <c r="I588" s="37"/>
      <c r="J588" s="309"/>
      <c r="K588" s="309"/>
      <c r="L588" s="33"/>
      <c r="M588" s="207"/>
    </row>
    <row r="589" spans="1:16" ht="20.100000000000001" hidden="1" customHeight="1" x14ac:dyDescent="0.25">
      <c r="A589" s="186"/>
      <c r="B589" s="186"/>
      <c r="C589" s="186"/>
      <c r="D589" s="186"/>
      <c r="E589" s="183"/>
      <c r="F589" s="41" t="s">
        <v>94</v>
      </c>
      <c r="G589" s="193" t="s">
        <v>463</v>
      </c>
      <c r="H589" s="41" t="s">
        <v>93</v>
      </c>
      <c r="I589" s="37"/>
      <c r="J589" s="309"/>
      <c r="K589" s="309"/>
      <c r="L589" s="33"/>
      <c r="M589" s="207"/>
    </row>
    <row r="590" spans="1:16" ht="20.100000000000001" hidden="1" customHeight="1" x14ac:dyDescent="0.25">
      <c r="A590" s="186"/>
      <c r="B590" s="186"/>
      <c r="C590" s="186"/>
      <c r="D590" s="186"/>
      <c r="E590" s="183" t="s">
        <v>95</v>
      </c>
      <c r="F590" s="41"/>
      <c r="G590" s="193" t="s">
        <v>463</v>
      </c>
      <c r="H590" s="41" t="s">
        <v>96</v>
      </c>
      <c r="I590" s="37">
        <f>I591</f>
        <v>800</v>
      </c>
      <c r="J590" s="309">
        <f>J591</f>
        <v>0</v>
      </c>
      <c r="K590" s="309">
        <f>K591</f>
        <v>800</v>
      </c>
      <c r="L590" s="33"/>
      <c r="M590" s="207"/>
    </row>
    <row r="591" spans="1:16" ht="20.100000000000001" hidden="1" customHeight="1" x14ac:dyDescent="0.25">
      <c r="A591" s="186"/>
      <c r="B591" s="186"/>
      <c r="C591" s="186"/>
      <c r="D591" s="186"/>
      <c r="E591" s="183"/>
      <c r="F591" s="41" t="s">
        <v>97</v>
      </c>
      <c r="G591" s="193" t="s">
        <v>463</v>
      </c>
      <c r="H591" s="41" t="s">
        <v>96</v>
      </c>
      <c r="I591" s="37">
        <v>800</v>
      </c>
      <c r="J591" s="309">
        <f>K591-I591</f>
        <v>0</v>
      </c>
      <c r="K591" s="309">
        <v>800</v>
      </c>
      <c r="L591" s="33"/>
      <c r="M591" s="207"/>
    </row>
    <row r="592" spans="1:16" s="159" customFormat="1" ht="20.100000000000001" customHeight="1" x14ac:dyDescent="0.25">
      <c r="A592" s="188"/>
      <c r="B592" s="188"/>
      <c r="C592" s="184">
        <v>313</v>
      </c>
      <c r="D592" s="184"/>
      <c r="E592" s="184"/>
      <c r="F592" s="43"/>
      <c r="G592" s="193" t="s">
        <v>463</v>
      </c>
      <c r="H592" s="44" t="s">
        <v>99</v>
      </c>
      <c r="I592" s="32">
        <f>I593+I598</f>
        <v>12000</v>
      </c>
      <c r="J592" s="308">
        <f>J593+J598</f>
        <v>0</v>
      </c>
      <c r="K592" s="308">
        <f>K593+K598</f>
        <v>12000</v>
      </c>
      <c r="L592" s="33"/>
      <c r="M592" s="207"/>
      <c r="N592" s="296"/>
      <c r="O592" s="158"/>
      <c r="P592" s="158"/>
    </row>
    <row r="593" spans="1:16" ht="20.100000000000001" customHeight="1" x14ac:dyDescent="0.25">
      <c r="A593" s="186"/>
      <c r="B593" s="186"/>
      <c r="C593" s="186"/>
      <c r="D593" s="186">
        <v>3132</v>
      </c>
      <c r="E593" s="186"/>
      <c r="F593" s="45"/>
      <c r="G593" s="193" t="s">
        <v>463</v>
      </c>
      <c r="H593" s="41" t="s">
        <v>19</v>
      </c>
      <c r="I593" s="37">
        <f t="shared" ref="I593:K594" si="111">I594</f>
        <v>12000</v>
      </c>
      <c r="J593" s="309">
        <f t="shared" si="111"/>
        <v>0</v>
      </c>
      <c r="K593" s="309">
        <f t="shared" si="111"/>
        <v>12000</v>
      </c>
      <c r="L593" s="33"/>
      <c r="M593" s="207"/>
    </row>
    <row r="594" spans="1:16" ht="20.100000000000001" hidden="1" customHeight="1" x14ac:dyDescent="0.25">
      <c r="A594" s="186"/>
      <c r="B594" s="186"/>
      <c r="C594" s="186"/>
      <c r="D594" s="186"/>
      <c r="E594" s="183" t="s">
        <v>300</v>
      </c>
      <c r="F594" s="41"/>
      <c r="G594" s="193" t="s">
        <v>463</v>
      </c>
      <c r="H594" s="41" t="s">
        <v>19</v>
      </c>
      <c r="I594" s="37">
        <f t="shared" si="111"/>
        <v>12000</v>
      </c>
      <c r="J594" s="309">
        <f t="shared" si="111"/>
        <v>0</v>
      </c>
      <c r="K594" s="309">
        <f t="shared" si="111"/>
        <v>12000</v>
      </c>
      <c r="L594" s="33"/>
      <c r="M594" s="207"/>
    </row>
    <row r="595" spans="1:16" ht="15" hidden="1" customHeight="1" x14ac:dyDescent="0.25">
      <c r="A595" s="186"/>
      <c r="B595" s="186"/>
      <c r="C595" s="186"/>
      <c r="D595" s="186"/>
      <c r="E595" s="183"/>
      <c r="F595" s="41" t="s">
        <v>301</v>
      </c>
      <c r="G595" s="193" t="s">
        <v>463</v>
      </c>
      <c r="H595" s="41" t="s">
        <v>19</v>
      </c>
      <c r="I595" s="37">
        <v>12000</v>
      </c>
      <c r="J595" s="309">
        <f>K595-I595</f>
        <v>0</v>
      </c>
      <c r="K595" s="309">
        <v>12000</v>
      </c>
      <c r="L595" s="33"/>
      <c r="M595" s="207"/>
    </row>
    <row r="596" spans="1:16" ht="30" hidden="1" customHeight="1" x14ac:dyDescent="0.25">
      <c r="A596" s="186"/>
      <c r="B596" s="186"/>
      <c r="C596" s="186"/>
      <c r="D596" s="186"/>
      <c r="E596" s="183" t="s">
        <v>302</v>
      </c>
      <c r="F596" s="41"/>
      <c r="G596" s="193" t="s">
        <v>463</v>
      </c>
      <c r="H596" s="41" t="s">
        <v>100</v>
      </c>
      <c r="I596" s="37"/>
      <c r="J596" s="309"/>
      <c r="K596" s="309"/>
      <c r="L596" s="33"/>
      <c r="M596" s="207"/>
    </row>
    <row r="597" spans="1:16" ht="30" hidden="1" customHeight="1" x14ac:dyDescent="0.25">
      <c r="A597" s="186"/>
      <c r="B597" s="186"/>
      <c r="C597" s="186"/>
      <c r="D597" s="186"/>
      <c r="E597" s="183"/>
      <c r="F597" s="41" t="s">
        <v>303</v>
      </c>
      <c r="G597" s="193" t="s">
        <v>463</v>
      </c>
      <c r="H597" s="41" t="s">
        <v>100</v>
      </c>
      <c r="I597" s="37"/>
      <c r="J597" s="309"/>
      <c r="K597" s="309"/>
      <c r="L597" s="33"/>
      <c r="M597" s="207"/>
    </row>
    <row r="598" spans="1:16" ht="28.5" hidden="1" customHeight="1" x14ac:dyDescent="0.25">
      <c r="A598" s="186"/>
      <c r="B598" s="186"/>
      <c r="C598" s="186"/>
      <c r="D598" s="186">
        <v>3133</v>
      </c>
      <c r="E598" s="186"/>
      <c r="F598" s="45"/>
      <c r="G598" s="193" t="s">
        <v>463</v>
      </c>
      <c r="H598" s="41" t="s">
        <v>20</v>
      </c>
      <c r="I598" s="37">
        <f t="shared" ref="I598:K599" si="112">I599</f>
        <v>0</v>
      </c>
      <c r="J598" s="309">
        <f t="shared" si="112"/>
        <v>0</v>
      </c>
      <c r="K598" s="309">
        <f t="shared" si="112"/>
        <v>0</v>
      </c>
      <c r="L598" s="33"/>
      <c r="M598" s="207"/>
    </row>
    <row r="599" spans="1:16" ht="30" hidden="1" customHeight="1" x14ac:dyDescent="0.25">
      <c r="A599" s="186"/>
      <c r="B599" s="186"/>
      <c r="C599" s="186"/>
      <c r="D599" s="186"/>
      <c r="E599" s="183" t="s">
        <v>304</v>
      </c>
      <c r="F599" s="41"/>
      <c r="G599" s="193" t="s">
        <v>463</v>
      </c>
      <c r="H599" s="41" t="s">
        <v>20</v>
      </c>
      <c r="I599" s="37">
        <f t="shared" si="112"/>
        <v>0</v>
      </c>
      <c r="J599" s="309">
        <f t="shared" si="112"/>
        <v>0</v>
      </c>
      <c r="K599" s="309">
        <f t="shared" si="112"/>
        <v>0</v>
      </c>
      <c r="L599" s="33"/>
      <c r="M599" s="207"/>
    </row>
    <row r="600" spans="1:16" ht="30" hidden="1" customHeight="1" x14ac:dyDescent="0.25">
      <c r="A600" s="186"/>
      <c r="B600" s="186"/>
      <c r="C600" s="186"/>
      <c r="D600" s="186"/>
      <c r="E600" s="183"/>
      <c r="F600" s="41" t="s">
        <v>305</v>
      </c>
      <c r="G600" s="193">
        <v>31</v>
      </c>
      <c r="H600" s="41" t="s">
        <v>20</v>
      </c>
      <c r="I600" s="37">
        <v>0</v>
      </c>
      <c r="J600" s="309">
        <f>K600-I600</f>
        <v>0</v>
      </c>
      <c r="K600" s="309">
        <v>0</v>
      </c>
      <c r="L600" s="33"/>
      <c r="M600" s="207"/>
    </row>
    <row r="601" spans="1:16" s="28" customFormat="1" ht="20.100000000000001" customHeight="1" x14ac:dyDescent="0.25">
      <c r="A601" s="184"/>
      <c r="B601" s="184">
        <v>32</v>
      </c>
      <c r="C601" s="184"/>
      <c r="D601" s="184"/>
      <c r="E601" s="184"/>
      <c r="F601" s="43"/>
      <c r="G601" s="193" t="s">
        <v>463</v>
      </c>
      <c r="H601" s="44" t="s">
        <v>21</v>
      </c>
      <c r="I601" s="32">
        <f>I602+I623+I650</f>
        <v>9100</v>
      </c>
      <c r="J601" s="308">
        <f>J602+J623+J650</f>
        <v>0</v>
      </c>
      <c r="K601" s="308">
        <f>K602+K623+K650</f>
        <v>9100</v>
      </c>
      <c r="L601" s="33"/>
      <c r="M601" s="207"/>
      <c r="N601" s="296"/>
    </row>
    <row r="602" spans="1:16" s="29" customFormat="1" ht="20.100000000000001" hidden="1" customHeight="1" x14ac:dyDescent="0.25">
      <c r="A602" s="184"/>
      <c r="B602" s="184"/>
      <c r="C602" s="184">
        <v>321</v>
      </c>
      <c r="D602" s="184"/>
      <c r="E602" s="184"/>
      <c r="F602" s="43"/>
      <c r="G602" s="193"/>
      <c r="H602" s="44" t="s">
        <v>22</v>
      </c>
      <c r="I602" s="32">
        <f>I612</f>
        <v>0</v>
      </c>
      <c r="J602" s="308">
        <f>J612</f>
        <v>0</v>
      </c>
      <c r="K602" s="308">
        <f>K612</f>
        <v>0</v>
      </c>
      <c r="L602" s="33"/>
      <c r="M602" s="207"/>
      <c r="N602" s="296"/>
      <c r="O602" s="28"/>
      <c r="P602" s="28"/>
    </row>
    <row r="603" spans="1:16" ht="20.100000000000001" hidden="1" customHeight="1" x14ac:dyDescent="0.25">
      <c r="A603" s="186"/>
      <c r="B603" s="186"/>
      <c r="C603" s="186"/>
      <c r="D603" s="186">
        <v>3211</v>
      </c>
      <c r="E603" s="186"/>
      <c r="F603" s="45"/>
      <c r="G603" s="193"/>
      <c r="H603" s="41" t="s">
        <v>23</v>
      </c>
      <c r="I603" s="37"/>
      <c r="J603" s="309"/>
      <c r="K603" s="309"/>
      <c r="L603" s="33"/>
      <c r="M603" s="207"/>
    </row>
    <row r="604" spans="1:16" ht="20.100000000000001" hidden="1" customHeight="1" x14ac:dyDescent="0.25">
      <c r="A604" s="186"/>
      <c r="B604" s="186"/>
      <c r="C604" s="186"/>
      <c r="D604" s="186"/>
      <c r="E604" s="183" t="s">
        <v>306</v>
      </c>
      <c r="F604" s="41"/>
      <c r="G604" s="193"/>
      <c r="H604" s="41" t="s">
        <v>101</v>
      </c>
      <c r="I604" s="37"/>
      <c r="J604" s="309"/>
      <c r="K604" s="309"/>
      <c r="L604" s="33"/>
      <c r="M604" s="207"/>
    </row>
    <row r="605" spans="1:16" ht="20.100000000000001" hidden="1" customHeight="1" x14ac:dyDescent="0.25">
      <c r="A605" s="186"/>
      <c r="B605" s="186"/>
      <c r="C605" s="186"/>
      <c r="D605" s="186"/>
      <c r="E605" s="183"/>
      <c r="F605" s="41" t="s">
        <v>307</v>
      </c>
      <c r="G605" s="193"/>
      <c r="H605" s="41" t="s">
        <v>101</v>
      </c>
      <c r="I605" s="37"/>
      <c r="J605" s="309"/>
      <c r="K605" s="309"/>
      <c r="L605" s="33"/>
      <c r="M605" s="207"/>
    </row>
    <row r="606" spans="1:16" ht="30" hidden="1" customHeight="1" x14ac:dyDescent="0.25">
      <c r="A606" s="186"/>
      <c r="B606" s="186"/>
      <c r="C606" s="186"/>
      <c r="D606" s="186"/>
      <c r="E606" s="183" t="s">
        <v>308</v>
      </c>
      <c r="F606" s="41"/>
      <c r="G606" s="193"/>
      <c r="H606" s="41" t="s">
        <v>102</v>
      </c>
      <c r="I606" s="37"/>
      <c r="J606" s="309"/>
      <c r="K606" s="309"/>
      <c r="L606" s="33"/>
      <c r="M606" s="207"/>
    </row>
    <row r="607" spans="1:16" ht="30" hidden="1" customHeight="1" x14ac:dyDescent="0.25">
      <c r="A607" s="186"/>
      <c r="B607" s="186"/>
      <c r="C607" s="186"/>
      <c r="D607" s="186"/>
      <c r="E607" s="183"/>
      <c r="F607" s="41" t="s">
        <v>309</v>
      </c>
      <c r="G607" s="193"/>
      <c r="H607" s="41" t="s">
        <v>102</v>
      </c>
      <c r="I607" s="37"/>
      <c r="J607" s="309"/>
      <c r="K607" s="309"/>
      <c r="L607" s="33"/>
      <c r="M607" s="207"/>
    </row>
    <row r="608" spans="1:16" ht="30" hidden="1" customHeight="1" x14ac:dyDescent="0.25">
      <c r="A608" s="186"/>
      <c r="B608" s="186"/>
      <c r="C608" s="186"/>
      <c r="D608" s="186"/>
      <c r="E608" s="183" t="s">
        <v>310</v>
      </c>
      <c r="F608" s="41"/>
      <c r="G608" s="193"/>
      <c r="H608" s="41" t="s">
        <v>355</v>
      </c>
      <c r="I608" s="37"/>
      <c r="J608" s="309"/>
      <c r="K608" s="309"/>
      <c r="L608" s="33"/>
      <c r="M608" s="207"/>
    </row>
    <row r="609" spans="1:16" ht="30" hidden="1" customHeight="1" x14ac:dyDescent="0.25">
      <c r="A609" s="186"/>
      <c r="B609" s="186"/>
      <c r="C609" s="186"/>
      <c r="D609" s="186"/>
      <c r="E609" s="183"/>
      <c r="F609" s="41" t="s">
        <v>311</v>
      </c>
      <c r="G609" s="193"/>
      <c r="H609" s="41" t="s">
        <v>355</v>
      </c>
      <c r="I609" s="37"/>
      <c r="J609" s="309"/>
      <c r="K609" s="309"/>
      <c r="L609" s="33"/>
      <c r="M609" s="207"/>
    </row>
    <row r="610" spans="1:16" ht="20.100000000000001" hidden="1" customHeight="1" x14ac:dyDescent="0.25">
      <c r="A610" s="186"/>
      <c r="B610" s="186"/>
      <c r="C610" s="186"/>
      <c r="D610" s="186"/>
      <c r="E610" s="183" t="s">
        <v>312</v>
      </c>
      <c r="F610" s="41"/>
      <c r="G610" s="193"/>
      <c r="H610" s="41" t="s">
        <v>104</v>
      </c>
      <c r="I610" s="37"/>
      <c r="J610" s="309"/>
      <c r="K610" s="309"/>
      <c r="L610" s="33"/>
      <c r="M610" s="207"/>
    </row>
    <row r="611" spans="1:16" ht="20.100000000000001" hidden="1" customHeight="1" x14ac:dyDescent="0.25">
      <c r="A611" s="186"/>
      <c r="B611" s="186"/>
      <c r="C611" s="186"/>
      <c r="D611" s="186"/>
      <c r="E611" s="183"/>
      <c r="F611" s="41" t="s">
        <v>313</v>
      </c>
      <c r="G611" s="193"/>
      <c r="H611" s="41" t="s">
        <v>104</v>
      </c>
      <c r="I611" s="37"/>
      <c r="J611" s="309"/>
      <c r="K611" s="309"/>
      <c r="L611" s="33"/>
      <c r="M611" s="207"/>
    </row>
    <row r="612" spans="1:16" ht="28.5" hidden="1" customHeight="1" x14ac:dyDescent="0.25">
      <c r="A612" s="186"/>
      <c r="B612" s="186"/>
      <c r="C612" s="186"/>
      <c r="D612" s="186">
        <v>3212</v>
      </c>
      <c r="E612" s="186"/>
      <c r="F612" s="45"/>
      <c r="G612" s="193"/>
      <c r="H612" s="41" t="s">
        <v>24</v>
      </c>
      <c r="I612" s="37">
        <f t="shared" ref="I612:K613" si="113">I613</f>
        <v>0</v>
      </c>
      <c r="J612" s="309">
        <f t="shared" si="113"/>
        <v>0</v>
      </c>
      <c r="K612" s="309">
        <f t="shared" si="113"/>
        <v>0</v>
      </c>
      <c r="L612" s="33"/>
      <c r="M612" s="207"/>
    </row>
    <row r="613" spans="1:16" ht="20.100000000000001" hidden="1" customHeight="1" x14ac:dyDescent="0.25">
      <c r="A613" s="186"/>
      <c r="B613" s="186"/>
      <c r="C613" s="186"/>
      <c r="D613" s="186"/>
      <c r="E613" s="183" t="s">
        <v>314</v>
      </c>
      <c r="F613" s="41"/>
      <c r="G613" s="193"/>
      <c r="H613" s="41" t="s">
        <v>105</v>
      </c>
      <c r="I613" s="37">
        <f t="shared" si="113"/>
        <v>0</v>
      </c>
      <c r="J613" s="309">
        <f t="shared" si="113"/>
        <v>0</v>
      </c>
      <c r="K613" s="309">
        <f t="shared" si="113"/>
        <v>0</v>
      </c>
      <c r="L613" s="33"/>
      <c r="M613" s="207"/>
    </row>
    <row r="614" spans="1:16" ht="20.100000000000001" hidden="1" customHeight="1" x14ac:dyDescent="0.25">
      <c r="A614" s="186"/>
      <c r="B614" s="186"/>
      <c r="C614" s="186"/>
      <c r="D614" s="186"/>
      <c r="E614" s="183"/>
      <c r="F614" s="41" t="s">
        <v>315</v>
      </c>
      <c r="G614" s="193"/>
      <c r="H614" s="41" t="s">
        <v>105</v>
      </c>
      <c r="I614" s="37">
        <v>0</v>
      </c>
      <c r="J614" s="309">
        <v>0</v>
      </c>
      <c r="K614" s="309">
        <f>I614+J614</f>
        <v>0</v>
      </c>
      <c r="L614" s="33"/>
      <c r="M614" s="207"/>
    </row>
    <row r="615" spans="1:16" ht="20.100000000000001" hidden="1" customHeight="1" x14ac:dyDescent="0.25">
      <c r="A615" s="186"/>
      <c r="B615" s="186"/>
      <c r="C615" s="186"/>
      <c r="D615" s="186"/>
      <c r="E615" s="183" t="s">
        <v>316</v>
      </c>
      <c r="F615" s="41"/>
      <c r="G615" s="193"/>
      <c r="H615" s="41" t="s">
        <v>317</v>
      </c>
      <c r="I615" s="37"/>
      <c r="J615" s="309"/>
      <c r="K615" s="309"/>
      <c r="L615" s="33"/>
      <c r="M615" s="207"/>
    </row>
    <row r="616" spans="1:16" ht="20.100000000000001" hidden="1" customHeight="1" x14ac:dyDescent="0.25">
      <c r="A616" s="186"/>
      <c r="B616" s="186"/>
      <c r="C616" s="186"/>
      <c r="D616" s="186"/>
      <c r="E616" s="183"/>
      <c r="F616" s="41" t="s">
        <v>318</v>
      </c>
      <c r="G616" s="193"/>
      <c r="H616" s="41" t="s">
        <v>317</v>
      </c>
      <c r="I616" s="37"/>
      <c r="J616" s="309"/>
      <c r="K616" s="309"/>
      <c r="L616" s="33"/>
      <c r="M616" s="207"/>
    </row>
    <row r="617" spans="1:16" ht="20.100000000000001" hidden="1" customHeight="1" x14ac:dyDescent="0.25">
      <c r="A617" s="186"/>
      <c r="B617" s="186"/>
      <c r="C617" s="186"/>
      <c r="D617" s="186">
        <v>3213</v>
      </c>
      <c r="E617" s="186"/>
      <c r="F617" s="45"/>
      <c r="G617" s="193"/>
      <c r="H617" s="41" t="s">
        <v>25</v>
      </c>
      <c r="I617" s="37"/>
      <c r="J617" s="309"/>
      <c r="K617" s="309"/>
      <c r="L617" s="33"/>
      <c r="M617" s="207"/>
    </row>
    <row r="618" spans="1:16" ht="20.100000000000001" hidden="1" customHeight="1" x14ac:dyDescent="0.25">
      <c r="A618" s="186"/>
      <c r="B618" s="186"/>
      <c r="C618" s="186"/>
      <c r="D618" s="186"/>
      <c r="E618" s="183" t="s">
        <v>107</v>
      </c>
      <c r="F618" s="41"/>
      <c r="G618" s="193"/>
      <c r="H618" s="41" t="s">
        <v>108</v>
      </c>
      <c r="I618" s="37"/>
      <c r="J618" s="309"/>
      <c r="K618" s="309"/>
      <c r="L618" s="33"/>
      <c r="M618" s="207"/>
    </row>
    <row r="619" spans="1:16" ht="20.100000000000001" hidden="1" customHeight="1" x14ac:dyDescent="0.25">
      <c r="A619" s="186"/>
      <c r="B619" s="186"/>
      <c r="C619" s="186"/>
      <c r="D619" s="186"/>
      <c r="E619" s="183"/>
      <c r="F619" s="41" t="s">
        <v>109</v>
      </c>
      <c r="G619" s="193"/>
      <c r="H619" s="41" t="s">
        <v>319</v>
      </c>
      <c r="I619" s="37"/>
      <c r="J619" s="309"/>
      <c r="K619" s="309"/>
      <c r="L619" s="33"/>
      <c r="M619" s="207"/>
    </row>
    <row r="620" spans="1:16" ht="20.100000000000001" hidden="1" customHeight="1" x14ac:dyDescent="0.25">
      <c r="A620" s="186"/>
      <c r="B620" s="186"/>
      <c r="C620" s="186"/>
      <c r="D620" s="186"/>
      <c r="E620" s="183"/>
      <c r="F620" s="41" t="s">
        <v>111</v>
      </c>
      <c r="G620" s="193"/>
      <c r="H620" s="41" t="s">
        <v>320</v>
      </c>
      <c r="I620" s="37"/>
      <c r="J620" s="309"/>
      <c r="K620" s="309"/>
      <c r="L620" s="33"/>
      <c r="M620" s="207"/>
    </row>
    <row r="621" spans="1:16" ht="20.100000000000001" hidden="1" customHeight="1" x14ac:dyDescent="0.25">
      <c r="A621" s="186"/>
      <c r="B621" s="186"/>
      <c r="C621" s="186"/>
      <c r="D621" s="186"/>
      <c r="E621" s="183" t="s">
        <v>113</v>
      </c>
      <c r="F621" s="41"/>
      <c r="G621" s="193"/>
      <c r="H621" s="41" t="s">
        <v>114</v>
      </c>
      <c r="I621" s="37"/>
      <c r="J621" s="309"/>
      <c r="K621" s="309"/>
      <c r="L621" s="33"/>
      <c r="M621" s="207"/>
    </row>
    <row r="622" spans="1:16" ht="20.100000000000001" hidden="1" customHeight="1" x14ac:dyDescent="0.25">
      <c r="A622" s="186"/>
      <c r="B622" s="186"/>
      <c r="C622" s="186"/>
      <c r="D622" s="186"/>
      <c r="E622" s="183"/>
      <c r="F622" s="41" t="s">
        <v>115</v>
      </c>
      <c r="G622" s="193"/>
      <c r="H622" s="41" t="s">
        <v>114</v>
      </c>
      <c r="I622" s="37"/>
      <c r="J622" s="309"/>
      <c r="K622" s="309"/>
      <c r="L622" s="33"/>
      <c r="M622" s="207"/>
    </row>
    <row r="623" spans="1:16" s="159" customFormat="1" ht="20.100000000000001" customHeight="1" x14ac:dyDescent="0.25">
      <c r="A623" s="188"/>
      <c r="B623" s="188"/>
      <c r="C623" s="184">
        <v>322</v>
      </c>
      <c r="D623" s="184"/>
      <c r="E623" s="184"/>
      <c r="F623" s="43"/>
      <c r="G623" s="193" t="s">
        <v>463</v>
      </c>
      <c r="H623" s="44" t="s">
        <v>26</v>
      </c>
      <c r="I623" s="32">
        <f>I624+I637+I642</f>
        <v>6000</v>
      </c>
      <c r="J623" s="308">
        <f>J624+J637+J642</f>
        <v>0</v>
      </c>
      <c r="K623" s="308">
        <f>K624+K637+K642</f>
        <v>6000</v>
      </c>
      <c r="L623" s="33"/>
      <c r="M623" s="207"/>
      <c r="N623" s="296"/>
      <c r="O623" s="158"/>
      <c r="P623" s="158"/>
    </row>
    <row r="624" spans="1:16" ht="20.100000000000001" customHeight="1" x14ac:dyDescent="0.25">
      <c r="A624" s="186"/>
      <c r="B624" s="186"/>
      <c r="C624" s="186"/>
      <c r="D624" s="186">
        <v>3221</v>
      </c>
      <c r="E624" s="186"/>
      <c r="F624" s="45"/>
      <c r="G624" s="193" t="s">
        <v>463</v>
      </c>
      <c r="H624" s="41" t="s">
        <v>116</v>
      </c>
      <c r="I624" s="37">
        <f>I635+I632</f>
        <v>800</v>
      </c>
      <c r="J624" s="309">
        <f>J635+J632</f>
        <v>0</v>
      </c>
      <c r="K624" s="309">
        <f>K635+K632</f>
        <v>800</v>
      </c>
      <c r="L624" s="33"/>
      <c r="M624" s="207"/>
      <c r="N624" s="58"/>
    </row>
    <row r="625" spans="1:16" ht="20.100000000000001" hidden="1" customHeight="1" x14ac:dyDescent="0.25">
      <c r="A625" s="186"/>
      <c r="B625" s="186"/>
      <c r="C625" s="186"/>
      <c r="D625" s="186"/>
      <c r="E625" s="183" t="s">
        <v>117</v>
      </c>
      <c r="F625" s="41"/>
      <c r="G625" s="193" t="s">
        <v>463</v>
      </c>
      <c r="H625" s="41" t="s">
        <v>116</v>
      </c>
      <c r="I625" s="37"/>
      <c r="J625" s="309"/>
      <c r="K625" s="309"/>
      <c r="L625" s="33"/>
      <c r="M625" s="207"/>
    </row>
    <row r="626" spans="1:16" ht="20.100000000000001" hidden="1" customHeight="1" x14ac:dyDescent="0.25">
      <c r="A626" s="186"/>
      <c r="B626" s="186"/>
      <c r="C626" s="186"/>
      <c r="D626" s="186"/>
      <c r="E626" s="183"/>
      <c r="F626" s="41" t="s">
        <v>119</v>
      </c>
      <c r="G626" s="193" t="s">
        <v>463</v>
      </c>
      <c r="H626" s="41" t="s">
        <v>116</v>
      </c>
      <c r="I626" s="37"/>
      <c r="J626" s="309"/>
      <c r="K626" s="309"/>
      <c r="L626" s="33"/>
      <c r="M626" s="207"/>
    </row>
    <row r="627" spans="1:16" ht="20.100000000000001" hidden="1" customHeight="1" x14ac:dyDescent="0.25">
      <c r="A627" s="186"/>
      <c r="B627" s="186"/>
      <c r="C627" s="186"/>
      <c r="D627" s="186"/>
      <c r="E627" s="183"/>
      <c r="F627" s="41" t="s">
        <v>120</v>
      </c>
      <c r="G627" s="193" t="s">
        <v>463</v>
      </c>
      <c r="H627" s="41" t="s">
        <v>116</v>
      </c>
      <c r="I627" s="37"/>
      <c r="J627" s="309"/>
      <c r="K627" s="309"/>
      <c r="L627" s="33"/>
      <c r="M627" s="207"/>
    </row>
    <row r="628" spans="1:16" ht="20.100000000000001" hidden="1" customHeight="1" x14ac:dyDescent="0.25">
      <c r="A628" s="186"/>
      <c r="B628" s="186"/>
      <c r="C628" s="186"/>
      <c r="D628" s="186"/>
      <c r="E628" s="183" t="s">
        <v>122</v>
      </c>
      <c r="F628" s="41"/>
      <c r="G628" s="193" t="s">
        <v>463</v>
      </c>
      <c r="H628" s="41" t="s">
        <v>116</v>
      </c>
      <c r="I628" s="37"/>
      <c r="J628" s="309"/>
      <c r="K628" s="309"/>
      <c r="L628" s="33"/>
      <c r="M628" s="207"/>
    </row>
    <row r="629" spans="1:16" ht="20.100000000000001" hidden="1" customHeight="1" x14ac:dyDescent="0.25">
      <c r="A629" s="186"/>
      <c r="B629" s="186"/>
      <c r="C629" s="186"/>
      <c r="D629" s="186"/>
      <c r="E629" s="183"/>
      <c r="F629" s="41" t="s">
        <v>124</v>
      </c>
      <c r="G629" s="193" t="s">
        <v>463</v>
      </c>
      <c r="H629" s="41" t="s">
        <v>116</v>
      </c>
      <c r="I629" s="37"/>
      <c r="J629" s="309"/>
      <c r="K629" s="309"/>
      <c r="L629" s="33"/>
      <c r="M629" s="207"/>
    </row>
    <row r="630" spans="1:16" ht="20.100000000000001" hidden="1" customHeight="1" x14ac:dyDescent="0.25">
      <c r="A630" s="186"/>
      <c r="B630" s="186"/>
      <c r="C630" s="186"/>
      <c r="D630" s="186"/>
      <c r="E630" s="183" t="s">
        <v>125</v>
      </c>
      <c r="F630" s="41"/>
      <c r="G630" s="193" t="s">
        <v>463</v>
      </c>
      <c r="H630" s="41" t="s">
        <v>116</v>
      </c>
      <c r="I630" s="37"/>
      <c r="J630" s="309"/>
      <c r="K630" s="309"/>
      <c r="L630" s="33"/>
      <c r="M630" s="207"/>
    </row>
    <row r="631" spans="1:16" ht="20.100000000000001" hidden="1" customHeight="1" x14ac:dyDescent="0.25">
      <c r="A631" s="186"/>
      <c r="B631" s="186"/>
      <c r="C631" s="186"/>
      <c r="D631" s="186"/>
      <c r="E631" s="183"/>
      <c r="F631" s="41" t="s">
        <v>127</v>
      </c>
      <c r="G631" s="193" t="s">
        <v>463</v>
      </c>
      <c r="H631" s="41" t="s">
        <v>116</v>
      </c>
      <c r="I631" s="37"/>
      <c r="J631" s="309"/>
      <c r="K631" s="309"/>
      <c r="L631" s="33"/>
      <c r="M631" s="207"/>
    </row>
    <row r="632" spans="1:16" ht="20.100000000000001" hidden="1" customHeight="1" x14ac:dyDescent="0.25">
      <c r="A632" s="186"/>
      <c r="B632" s="186"/>
      <c r="C632" s="186"/>
      <c r="D632" s="186"/>
      <c r="E632" s="183" t="s">
        <v>117</v>
      </c>
      <c r="F632" s="41"/>
      <c r="G632" s="193" t="s">
        <v>463</v>
      </c>
      <c r="H632" s="41" t="s">
        <v>379</v>
      </c>
      <c r="I632" s="37">
        <f>I633+I634</f>
        <v>500</v>
      </c>
      <c r="J632" s="309">
        <f>J633+J634</f>
        <v>0</v>
      </c>
      <c r="K632" s="309">
        <f>K633+K634</f>
        <v>500</v>
      </c>
      <c r="L632" s="33"/>
      <c r="M632" s="207"/>
      <c r="O632" s="25"/>
      <c r="P632" s="25"/>
    </row>
    <row r="633" spans="1:16" ht="20.100000000000001" hidden="1" customHeight="1" x14ac:dyDescent="0.25">
      <c r="A633" s="186"/>
      <c r="B633" s="186"/>
      <c r="C633" s="186"/>
      <c r="D633" s="186"/>
      <c r="E633" s="183"/>
      <c r="F633" s="41" t="s">
        <v>119</v>
      </c>
      <c r="G633" s="193" t="s">
        <v>463</v>
      </c>
      <c r="H633" s="41" t="s">
        <v>379</v>
      </c>
      <c r="I633" s="37">
        <v>300</v>
      </c>
      <c r="J633" s="309">
        <f>K633-I633</f>
        <v>0</v>
      </c>
      <c r="K633" s="309">
        <v>300</v>
      </c>
      <c r="L633" s="33"/>
      <c r="M633" s="207"/>
      <c r="O633" s="25"/>
      <c r="P633" s="25"/>
    </row>
    <row r="634" spans="1:16" ht="20.100000000000001" hidden="1" customHeight="1" x14ac:dyDescent="0.25">
      <c r="A634" s="186"/>
      <c r="B634" s="186"/>
      <c r="C634" s="186"/>
      <c r="D634" s="186"/>
      <c r="E634" s="183"/>
      <c r="F634" s="41" t="s">
        <v>120</v>
      </c>
      <c r="G634" s="193" t="s">
        <v>463</v>
      </c>
      <c r="H634" s="41" t="s">
        <v>321</v>
      </c>
      <c r="I634" s="37">
        <v>200</v>
      </c>
      <c r="J634" s="309">
        <f>K634-I634</f>
        <v>0</v>
      </c>
      <c r="K634" s="309">
        <v>200</v>
      </c>
      <c r="L634" s="33"/>
      <c r="M634" s="207"/>
      <c r="O634" s="25"/>
      <c r="P634" s="25"/>
    </row>
    <row r="635" spans="1:16" ht="20.100000000000001" hidden="1" customHeight="1" x14ac:dyDescent="0.25">
      <c r="A635" s="186"/>
      <c r="B635" s="186"/>
      <c r="C635" s="186"/>
      <c r="D635" s="186"/>
      <c r="E635" s="183" t="s">
        <v>128</v>
      </c>
      <c r="F635" s="41"/>
      <c r="G635" s="193" t="s">
        <v>463</v>
      </c>
      <c r="H635" s="41" t="s">
        <v>129</v>
      </c>
      <c r="I635" s="37">
        <f>I636</f>
        <v>300</v>
      </c>
      <c r="J635" s="309">
        <f>J636</f>
        <v>0</v>
      </c>
      <c r="K635" s="309">
        <f>K636</f>
        <v>300</v>
      </c>
      <c r="L635" s="33"/>
      <c r="M635" s="207"/>
      <c r="O635" s="25"/>
      <c r="P635" s="25"/>
    </row>
    <row r="636" spans="1:16" ht="20.100000000000001" hidden="1" customHeight="1" x14ac:dyDescent="0.25">
      <c r="A636" s="186"/>
      <c r="B636" s="186"/>
      <c r="C636" s="186"/>
      <c r="D636" s="186"/>
      <c r="E636" s="183"/>
      <c r="F636" s="41" t="s">
        <v>130</v>
      </c>
      <c r="G636" s="193" t="s">
        <v>463</v>
      </c>
      <c r="H636" s="41" t="s">
        <v>129</v>
      </c>
      <c r="I636" s="37">
        <v>300</v>
      </c>
      <c r="J636" s="309">
        <f>K636-I636</f>
        <v>0</v>
      </c>
      <c r="K636" s="309">
        <v>300</v>
      </c>
      <c r="L636" s="33"/>
      <c r="M636" s="207"/>
      <c r="O636" s="25"/>
      <c r="P636" s="25"/>
    </row>
    <row r="637" spans="1:16" ht="20.100000000000001" customHeight="1" x14ac:dyDescent="0.25">
      <c r="A637" s="186"/>
      <c r="B637" s="186"/>
      <c r="C637" s="186"/>
      <c r="D637" s="186">
        <v>3222</v>
      </c>
      <c r="E637" s="186"/>
      <c r="F637" s="45"/>
      <c r="G637" s="193" t="s">
        <v>463</v>
      </c>
      <c r="H637" s="41" t="s">
        <v>28</v>
      </c>
      <c r="I637" s="37">
        <f>I638+I640</f>
        <v>1600</v>
      </c>
      <c r="J637" s="309">
        <f>J638+J640</f>
        <v>0</v>
      </c>
      <c r="K637" s="309">
        <f>K638+K640</f>
        <v>1600</v>
      </c>
      <c r="L637" s="33"/>
      <c r="M637" s="207"/>
      <c r="O637" s="25"/>
      <c r="P637" s="25"/>
    </row>
    <row r="638" spans="1:16" ht="20.100000000000001" hidden="1" customHeight="1" x14ac:dyDescent="0.25">
      <c r="A638" s="186"/>
      <c r="B638" s="186"/>
      <c r="C638" s="186"/>
      <c r="D638" s="186"/>
      <c r="E638" s="183" t="s">
        <v>134</v>
      </c>
      <c r="F638" s="41"/>
      <c r="G638" s="193" t="s">
        <v>463</v>
      </c>
      <c r="H638" s="41" t="s">
        <v>135</v>
      </c>
      <c r="I638" s="37">
        <f>I639</f>
        <v>700</v>
      </c>
      <c r="J638" s="309">
        <f>J639</f>
        <v>0</v>
      </c>
      <c r="K638" s="309">
        <f>K639</f>
        <v>700</v>
      </c>
      <c r="L638" s="33"/>
      <c r="M638" s="207"/>
      <c r="O638" s="25"/>
      <c r="P638" s="25"/>
    </row>
    <row r="639" spans="1:16" ht="20.100000000000001" hidden="1" customHeight="1" x14ac:dyDescent="0.25">
      <c r="A639" s="186"/>
      <c r="B639" s="186"/>
      <c r="C639" s="186"/>
      <c r="D639" s="186"/>
      <c r="E639" s="183"/>
      <c r="F639" s="41" t="s">
        <v>136</v>
      </c>
      <c r="G639" s="193" t="s">
        <v>463</v>
      </c>
      <c r="H639" s="41" t="s">
        <v>135</v>
      </c>
      <c r="I639" s="37">
        <v>700</v>
      </c>
      <c r="J639" s="309">
        <f>K639-I639</f>
        <v>0</v>
      </c>
      <c r="K639" s="309">
        <v>700</v>
      </c>
      <c r="L639" s="33"/>
      <c r="M639" s="207"/>
      <c r="O639" s="25"/>
      <c r="P639" s="25"/>
    </row>
    <row r="640" spans="1:16" ht="20.100000000000001" hidden="1" customHeight="1" x14ac:dyDescent="0.25">
      <c r="A640" s="186"/>
      <c r="B640" s="186"/>
      <c r="C640" s="186"/>
      <c r="D640" s="186"/>
      <c r="E640" s="183" t="s">
        <v>137</v>
      </c>
      <c r="F640" s="41"/>
      <c r="G640" s="193" t="s">
        <v>463</v>
      </c>
      <c r="H640" s="41" t="s">
        <v>138</v>
      </c>
      <c r="I640" s="37">
        <f>I641</f>
        <v>900</v>
      </c>
      <c r="J640" s="309">
        <f>J641</f>
        <v>0</v>
      </c>
      <c r="K640" s="309">
        <f>K641</f>
        <v>900</v>
      </c>
      <c r="L640" s="33"/>
      <c r="M640" s="207"/>
      <c r="N640" s="58"/>
      <c r="O640" s="25"/>
      <c r="P640" s="25"/>
    </row>
    <row r="641" spans="1:16" ht="20.100000000000001" hidden="1" customHeight="1" x14ac:dyDescent="0.25">
      <c r="A641" s="186"/>
      <c r="B641" s="186"/>
      <c r="C641" s="186"/>
      <c r="D641" s="186"/>
      <c r="E641" s="183"/>
      <c r="F641" s="41" t="s">
        <v>139</v>
      </c>
      <c r="G641" s="193" t="s">
        <v>463</v>
      </c>
      <c r="H641" s="41" t="s">
        <v>138</v>
      </c>
      <c r="I641" s="37">
        <v>900</v>
      </c>
      <c r="J641" s="309">
        <f>K641-I641</f>
        <v>0</v>
      </c>
      <c r="K641" s="309">
        <v>900</v>
      </c>
      <c r="L641" s="33"/>
      <c r="M641" s="207"/>
      <c r="N641" s="58"/>
      <c r="O641" s="25"/>
      <c r="P641" s="25"/>
    </row>
    <row r="642" spans="1:16" ht="20.100000000000001" customHeight="1" x14ac:dyDescent="0.25">
      <c r="A642" s="186"/>
      <c r="B642" s="186"/>
      <c r="C642" s="186"/>
      <c r="D642" s="187">
        <v>3223</v>
      </c>
      <c r="E642" s="187"/>
      <c r="F642" s="50"/>
      <c r="G642" s="193" t="s">
        <v>463</v>
      </c>
      <c r="H642" s="48" t="s">
        <v>29</v>
      </c>
      <c r="I642" s="37">
        <f>I643+I646</f>
        <v>3600</v>
      </c>
      <c r="J642" s="309">
        <f>J643+J646</f>
        <v>0</v>
      </c>
      <c r="K642" s="309">
        <f>K643+K646</f>
        <v>3600</v>
      </c>
      <c r="L642" s="33"/>
      <c r="M642" s="207"/>
      <c r="O642" s="25"/>
      <c r="P642" s="25"/>
    </row>
    <row r="643" spans="1:16" ht="20.100000000000001" hidden="1" customHeight="1" x14ac:dyDescent="0.25">
      <c r="A643" s="186"/>
      <c r="B643" s="186"/>
      <c r="C643" s="186"/>
      <c r="D643" s="187"/>
      <c r="E643" s="183" t="s">
        <v>140</v>
      </c>
      <c r="F643" s="41"/>
      <c r="G643" s="193" t="s">
        <v>463</v>
      </c>
      <c r="H643" s="41" t="s">
        <v>141</v>
      </c>
      <c r="I643" s="37">
        <f>I644+I645</f>
        <v>2400</v>
      </c>
      <c r="J643" s="309">
        <f>J644+J645</f>
        <v>0</v>
      </c>
      <c r="K643" s="309">
        <f>K644+K645</f>
        <v>2400</v>
      </c>
      <c r="L643" s="33"/>
      <c r="M643" s="207"/>
      <c r="O643" s="25"/>
      <c r="P643" s="25"/>
    </row>
    <row r="644" spans="1:16" ht="20.100000000000001" hidden="1" customHeight="1" x14ac:dyDescent="0.25">
      <c r="A644" s="186"/>
      <c r="B644" s="186"/>
      <c r="C644" s="186"/>
      <c r="D644" s="187"/>
      <c r="E644" s="183"/>
      <c r="F644" s="41" t="s">
        <v>142</v>
      </c>
      <c r="G644" s="193" t="s">
        <v>463</v>
      </c>
      <c r="H644" s="41" t="s">
        <v>141</v>
      </c>
      <c r="I644" s="37">
        <v>1200</v>
      </c>
      <c r="J644" s="309">
        <f>K644-I644</f>
        <v>0</v>
      </c>
      <c r="K644" s="309">
        <v>1200</v>
      </c>
      <c r="L644" s="33"/>
      <c r="M644" s="207"/>
      <c r="O644" s="25"/>
      <c r="P644" s="25"/>
    </row>
    <row r="645" spans="1:16" ht="20.100000000000001" hidden="1" customHeight="1" x14ac:dyDescent="0.25">
      <c r="A645" s="186"/>
      <c r="B645" s="186"/>
      <c r="C645" s="186"/>
      <c r="D645" s="187"/>
      <c r="E645" s="183"/>
      <c r="F645" s="41" t="s">
        <v>143</v>
      </c>
      <c r="G645" s="193" t="s">
        <v>463</v>
      </c>
      <c r="H645" s="41" t="s">
        <v>323</v>
      </c>
      <c r="I645" s="37">
        <v>1200</v>
      </c>
      <c r="J645" s="309">
        <f>K645-I645</f>
        <v>0</v>
      </c>
      <c r="K645" s="309">
        <v>1200</v>
      </c>
      <c r="L645" s="33"/>
      <c r="M645" s="207"/>
      <c r="O645" s="25"/>
      <c r="P645" s="25"/>
    </row>
    <row r="646" spans="1:16" ht="20.100000000000001" hidden="1" customHeight="1" x14ac:dyDescent="0.25">
      <c r="A646" s="186"/>
      <c r="B646" s="186"/>
      <c r="C646" s="186"/>
      <c r="D646" s="187"/>
      <c r="E646" s="183" t="s">
        <v>145</v>
      </c>
      <c r="F646" s="41"/>
      <c r="G646" s="193" t="s">
        <v>463</v>
      </c>
      <c r="H646" s="41" t="s">
        <v>146</v>
      </c>
      <c r="I646" s="37">
        <f>I647</f>
        <v>1200</v>
      </c>
      <c r="J646" s="309">
        <f>J647</f>
        <v>0</v>
      </c>
      <c r="K646" s="309">
        <f>K647</f>
        <v>1200</v>
      </c>
      <c r="L646" s="33"/>
      <c r="M646" s="207"/>
      <c r="O646" s="25"/>
      <c r="P646" s="25"/>
    </row>
    <row r="647" spans="1:16" ht="20.100000000000001" hidden="1" customHeight="1" x14ac:dyDescent="0.25">
      <c r="A647" s="186"/>
      <c r="B647" s="186"/>
      <c r="C647" s="186"/>
      <c r="D647" s="187"/>
      <c r="E647" s="183"/>
      <c r="F647" s="41" t="s">
        <v>147</v>
      </c>
      <c r="G647" s="193" t="s">
        <v>463</v>
      </c>
      <c r="H647" s="41" t="s">
        <v>146</v>
      </c>
      <c r="I647" s="37">
        <v>1200</v>
      </c>
      <c r="J647" s="309">
        <f>K647-I647</f>
        <v>0</v>
      </c>
      <c r="K647" s="309">
        <v>1200</v>
      </c>
      <c r="L647" s="33"/>
      <c r="M647" s="207"/>
      <c r="O647" s="25"/>
      <c r="P647" s="25"/>
    </row>
    <row r="648" spans="1:16" ht="20.100000000000001" hidden="1" customHeight="1" x14ac:dyDescent="0.25">
      <c r="A648" s="186"/>
      <c r="B648" s="186"/>
      <c r="C648" s="186"/>
      <c r="D648" s="187"/>
      <c r="E648" s="183" t="s">
        <v>148</v>
      </c>
      <c r="F648" s="41"/>
      <c r="G648" s="193" t="s">
        <v>463</v>
      </c>
      <c r="H648" s="41" t="s">
        <v>149</v>
      </c>
      <c r="I648" s="37"/>
      <c r="J648" s="309"/>
      <c r="K648" s="309"/>
      <c r="L648" s="33"/>
      <c r="M648" s="207"/>
    </row>
    <row r="649" spans="1:16" ht="20.100000000000001" hidden="1" customHeight="1" x14ac:dyDescent="0.25">
      <c r="A649" s="186"/>
      <c r="B649" s="186"/>
      <c r="C649" s="186"/>
      <c r="D649" s="187"/>
      <c r="E649" s="183"/>
      <c r="F649" s="41" t="s">
        <v>150</v>
      </c>
      <c r="G649" s="193" t="s">
        <v>463</v>
      </c>
      <c r="H649" s="41" t="s">
        <v>149</v>
      </c>
      <c r="I649" s="37"/>
      <c r="J649" s="309"/>
      <c r="K649" s="309"/>
      <c r="L649" s="33"/>
      <c r="M649" s="207"/>
    </row>
    <row r="650" spans="1:16" s="159" customFormat="1" ht="20.100000000000001" customHeight="1" x14ac:dyDescent="0.25">
      <c r="A650" s="188"/>
      <c r="B650" s="188"/>
      <c r="C650" s="184">
        <v>323</v>
      </c>
      <c r="D650" s="184"/>
      <c r="E650" s="184"/>
      <c r="F650" s="43"/>
      <c r="G650" s="193" t="s">
        <v>463</v>
      </c>
      <c r="H650" s="44" t="s">
        <v>33</v>
      </c>
      <c r="I650" s="32">
        <f>I654+I662+I665+I651</f>
        <v>3100</v>
      </c>
      <c r="J650" s="308">
        <f>J654+J662+J665+J651</f>
        <v>0</v>
      </c>
      <c r="K650" s="308">
        <f>K654+K662+K665+K651</f>
        <v>3100</v>
      </c>
      <c r="L650" s="33"/>
      <c r="M650" s="207"/>
      <c r="N650" s="296"/>
      <c r="O650" s="163"/>
      <c r="P650" s="158"/>
    </row>
    <row r="651" spans="1:16" s="29" customFormat="1" ht="20.100000000000001" customHeight="1" x14ac:dyDescent="0.25">
      <c r="A651" s="184"/>
      <c r="B651" s="184"/>
      <c r="C651" s="184"/>
      <c r="D651" s="186">
        <v>3232</v>
      </c>
      <c r="E651" s="186"/>
      <c r="F651" s="45"/>
      <c r="G651" s="193" t="s">
        <v>463</v>
      </c>
      <c r="H651" s="41" t="s">
        <v>35</v>
      </c>
      <c r="I651" s="37">
        <f t="shared" ref="I651:K652" si="114">I652</f>
        <v>300</v>
      </c>
      <c r="J651" s="309">
        <f t="shared" si="114"/>
        <v>0</v>
      </c>
      <c r="K651" s="309">
        <f t="shared" si="114"/>
        <v>300</v>
      </c>
      <c r="L651" s="33"/>
      <c r="M651" s="207"/>
      <c r="N651" s="296"/>
      <c r="O651" s="35"/>
      <c r="P651" s="28"/>
    </row>
    <row r="652" spans="1:16" s="29" customFormat="1" ht="30" hidden="1" customHeight="1" x14ac:dyDescent="0.25">
      <c r="A652" s="184"/>
      <c r="B652" s="184"/>
      <c r="C652" s="184"/>
      <c r="D652" s="186"/>
      <c r="E652" s="186">
        <v>32322</v>
      </c>
      <c r="F652" s="45"/>
      <c r="G652" s="193" t="s">
        <v>463</v>
      </c>
      <c r="H652" s="41" t="s">
        <v>378</v>
      </c>
      <c r="I652" s="37">
        <f t="shared" si="114"/>
        <v>300</v>
      </c>
      <c r="J652" s="309">
        <f t="shared" si="114"/>
        <v>0</v>
      </c>
      <c r="K652" s="309">
        <f t="shared" si="114"/>
        <v>300</v>
      </c>
      <c r="L652" s="33"/>
      <c r="M652" s="207"/>
      <c r="N652" s="296"/>
      <c r="O652" s="35"/>
      <c r="P652" s="28"/>
    </row>
    <row r="653" spans="1:16" s="29" customFormat="1" ht="30" hidden="1" customHeight="1" x14ac:dyDescent="0.25">
      <c r="A653" s="184"/>
      <c r="B653" s="184"/>
      <c r="C653" s="184"/>
      <c r="D653" s="186"/>
      <c r="E653" s="186"/>
      <c r="F653" s="45">
        <v>323220</v>
      </c>
      <c r="G653" s="193" t="s">
        <v>463</v>
      </c>
      <c r="H653" s="41" t="s">
        <v>378</v>
      </c>
      <c r="I653" s="37">
        <v>300</v>
      </c>
      <c r="J653" s="309">
        <f>K653-I653</f>
        <v>0</v>
      </c>
      <c r="K653" s="309">
        <v>300</v>
      </c>
      <c r="L653" s="33"/>
      <c r="M653" s="207"/>
      <c r="N653" s="296"/>
      <c r="O653" s="35"/>
      <c r="P653" s="28"/>
    </row>
    <row r="654" spans="1:16" ht="20.100000000000001" customHeight="1" x14ac:dyDescent="0.25">
      <c r="A654" s="186"/>
      <c r="B654" s="186"/>
      <c r="C654" s="186"/>
      <c r="D654" s="186">
        <v>3233</v>
      </c>
      <c r="E654" s="186"/>
      <c r="F654" s="45"/>
      <c r="G654" s="193" t="s">
        <v>463</v>
      </c>
      <c r="H654" s="41" t="s">
        <v>36</v>
      </c>
      <c r="I654" s="37">
        <f t="shared" ref="I654:K655" si="115">I655</f>
        <v>300</v>
      </c>
      <c r="J654" s="309">
        <f t="shared" si="115"/>
        <v>0</v>
      </c>
      <c r="K654" s="309">
        <f t="shared" si="115"/>
        <v>300</v>
      </c>
      <c r="L654" s="33"/>
      <c r="M654" s="207"/>
    </row>
    <row r="655" spans="1:16" ht="20.100000000000001" hidden="1" customHeight="1" x14ac:dyDescent="0.25">
      <c r="A655" s="186"/>
      <c r="B655" s="186"/>
      <c r="C655" s="186"/>
      <c r="D655" s="186"/>
      <c r="E655" s="183" t="s">
        <v>181</v>
      </c>
      <c r="F655" s="41"/>
      <c r="G655" s="193" t="s">
        <v>463</v>
      </c>
      <c r="H655" s="41" t="s">
        <v>36</v>
      </c>
      <c r="I655" s="37">
        <f t="shared" si="115"/>
        <v>300</v>
      </c>
      <c r="J655" s="309">
        <f t="shared" si="115"/>
        <v>0</v>
      </c>
      <c r="K655" s="309">
        <f t="shared" si="115"/>
        <v>300</v>
      </c>
      <c r="L655" s="33"/>
      <c r="M655" s="207"/>
    </row>
    <row r="656" spans="1:16" ht="20.100000000000001" hidden="1" customHeight="1" x14ac:dyDescent="0.25">
      <c r="A656" s="186"/>
      <c r="B656" s="186"/>
      <c r="C656" s="186"/>
      <c r="D656" s="186"/>
      <c r="E656" s="183"/>
      <c r="F656" s="41" t="s">
        <v>183</v>
      </c>
      <c r="G656" s="193" t="s">
        <v>463</v>
      </c>
      <c r="H656" s="41" t="s">
        <v>182</v>
      </c>
      <c r="I656" s="37">
        <v>300</v>
      </c>
      <c r="J656" s="309">
        <f>K656-I656</f>
        <v>0</v>
      </c>
      <c r="K656" s="309">
        <v>300</v>
      </c>
      <c r="L656" s="33"/>
      <c r="M656" s="207"/>
    </row>
    <row r="657" spans="1:16" ht="20.100000000000001" hidden="1" customHeight="1" x14ac:dyDescent="0.25">
      <c r="A657" s="186"/>
      <c r="B657" s="186"/>
      <c r="C657" s="186"/>
      <c r="D657" s="186">
        <v>3236</v>
      </c>
      <c r="E657" s="186"/>
      <c r="F657" s="45"/>
      <c r="G657" s="193" t="s">
        <v>463</v>
      </c>
      <c r="H657" s="41" t="s">
        <v>39</v>
      </c>
      <c r="I657" s="37"/>
      <c r="J657" s="309"/>
      <c r="K657" s="309"/>
      <c r="L657" s="33"/>
      <c r="M657" s="207"/>
    </row>
    <row r="658" spans="1:16" ht="20.100000000000001" hidden="1" customHeight="1" x14ac:dyDescent="0.25">
      <c r="A658" s="186"/>
      <c r="B658" s="186"/>
      <c r="C658" s="186"/>
      <c r="D658" s="186"/>
      <c r="E658" s="183" t="s">
        <v>201</v>
      </c>
      <c r="F658" s="41"/>
      <c r="G658" s="193" t="s">
        <v>463</v>
      </c>
      <c r="H658" s="41" t="s">
        <v>202</v>
      </c>
      <c r="I658" s="37"/>
      <c r="J658" s="309"/>
      <c r="K658" s="309"/>
      <c r="L658" s="33"/>
      <c r="M658" s="207"/>
    </row>
    <row r="659" spans="1:16" ht="20.100000000000001" hidden="1" customHeight="1" x14ac:dyDescent="0.25">
      <c r="A659" s="186"/>
      <c r="B659" s="186"/>
      <c r="C659" s="186"/>
      <c r="D659" s="186"/>
      <c r="E659" s="183"/>
      <c r="F659" s="41" t="s">
        <v>203</v>
      </c>
      <c r="G659" s="193" t="s">
        <v>463</v>
      </c>
      <c r="H659" s="41" t="s">
        <v>202</v>
      </c>
      <c r="I659" s="37"/>
      <c r="J659" s="309"/>
      <c r="K659" s="309"/>
      <c r="L659" s="33"/>
      <c r="M659" s="207"/>
    </row>
    <row r="660" spans="1:16" ht="20.100000000000001" hidden="1" customHeight="1" x14ac:dyDescent="0.25">
      <c r="A660" s="186"/>
      <c r="B660" s="186"/>
      <c r="C660" s="186"/>
      <c r="D660" s="186"/>
      <c r="E660" s="183" t="s">
        <v>204</v>
      </c>
      <c r="F660" s="41"/>
      <c r="G660" s="193" t="s">
        <v>463</v>
      </c>
      <c r="H660" s="41" t="s">
        <v>205</v>
      </c>
      <c r="I660" s="37"/>
      <c r="J660" s="309"/>
      <c r="K660" s="309"/>
      <c r="L660" s="33"/>
      <c r="M660" s="207"/>
    </row>
    <row r="661" spans="1:16" ht="20.100000000000001" hidden="1" customHeight="1" x14ac:dyDescent="0.25">
      <c r="A661" s="186"/>
      <c r="B661" s="186"/>
      <c r="C661" s="186"/>
      <c r="D661" s="186"/>
      <c r="E661" s="183"/>
      <c r="F661" s="41" t="s">
        <v>206</v>
      </c>
      <c r="G661" s="193" t="s">
        <v>463</v>
      </c>
      <c r="H661" s="41" t="s">
        <v>205</v>
      </c>
      <c r="I661" s="37"/>
      <c r="J661" s="309"/>
      <c r="K661" s="309"/>
      <c r="L661" s="33"/>
      <c r="M661" s="207"/>
    </row>
    <row r="662" spans="1:16" ht="20.100000000000001" customHeight="1" x14ac:dyDescent="0.25">
      <c r="A662" s="186"/>
      <c r="B662" s="186"/>
      <c r="C662" s="186"/>
      <c r="D662" s="187">
        <v>3238</v>
      </c>
      <c r="E662" s="187"/>
      <c r="F662" s="50"/>
      <c r="G662" s="193" t="s">
        <v>463</v>
      </c>
      <c r="H662" s="48" t="s">
        <v>40</v>
      </c>
      <c r="I662" s="37">
        <f t="shared" ref="I662:K663" si="116">I663</f>
        <v>1250</v>
      </c>
      <c r="J662" s="309">
        <f t="shared" si="116"/>
        <v>0</v>
      </c>
      <c r="K662" s="309">
        <f t="shared" si="116"/>
        <v>1250</v>
      </c>
      <c r="L662" s="33"/>
      <c r="M662" s="207"/>
    </row>
    <row r="663" spans="1:16" ht="20.100000000000001" hidden="1" customHeight="1" x14ac:dyDescent="0.25">
      <c r="A663" s="186"/>
      <c r="B663" s="186"/>
      <c r="C663" s="186"/>
      <c r="D663" s="187"/>
      <c r="E663" s="183" t="s">
        <v>218</v>
      </c>
      <c r="F663" s="41"/>
      <c r="G663" s="193" t="s">
        <v>463</v>
      </c>
      <c r="H663" s="41" t="s">
        <v>219</v>
      </c>
      <c r="I663" s="37">
        <f t="shared" si="116"/>
        <v>1250</v>
      </c>
      <c r="J663" s="309">
        <f t="shared" si="116"/>
        <v>0</v>
      </c>
      <c r="K663" s="309">
        <f t="shared" si="116"/>
        <v>1250</v>
      </c>
      <c r="L663" s="33"/>
      <c r="M663" s="207"/>
    </row>
    <row r="664" spans="1:16" ht="20.100000000000001" hidden="1" customHeight="1" x14ac:dyDescent="0.25">
      <c r="A664" s="186"/>
      <c r="B664" s="186"/>
      <c r="C664" s="186"/>
      <c r="D664" s="187"/>
      <c r="E664" s="183"/>
      <c r="F664" s="41" t="s">
        <v>220</v>
      </c>
      <c r="G664" s="193" t="s">
        <v>463</v>
      </c>
      <c r="H664" s="41" t="s">
        <v>219</v>
      </c>
      <c r="I664" s="37">
        <v>1250</v>
      </c>
      <c r="J664" s="309">
        <f>K664-I664</f>
        <v>0</v>
      </c>
      <c r="K664" s="309">
        <v>1250</v>
      </c>
      <c r="L664" s="33"/>
      <c r="M664" s="207"/>
      <c r="O664" s="25"/>
      <c r="P664" s="25"/>
    </row>
    <row r="665" spans="1:16" ht="20.100000000000001" customHeight="1" x14ac:dyDescent="0.25">
      <c r="A665" s="186"/>
      <c r="B665" s="186"/>
      <c r="C665" s="186"/>
      <c r="D665" s="187">
        <v>3239</v>
      </c>
      <c r="E665" s="187"/>
      <c r="F665" s="50"/>
      <c r="G665" s="193" t="s">
        <v>463</v>
      </c>
      <c r="H665" s="48" t="s">
        <v>41</v>
      </c>
      <c r="I665" s="37">
        <f>I670</f>
        <v>1250</v>
      </c>
      <c r="J665" s="309">
        <f>J670</f>
        <v>0</v>
      </c>
      <c r="K665" s="309">
        <f>K670</f>
        <v>1250</v>
      </c>
      <c r="L665" s="33"/>
      <c r="M665" s="207"/>
      <c r="O665" s="25"/>
      <c r="P665" s="25"/>
    </row>
    <row r="666" spans="1:16" ht="30" hidden="1" customHeight="1" x14ac:dyDescent="0.25">
      <c r="A666" s="186"/>
      <c r="B666" s="186"/>
      <c r="C666" s="186"/>
      <c r="D666" s="187"/>
      <c r="E666" s="183" t="s">
        <v>221</v>
      </c>
      <c r="F666" s="41"/>
      <c r="G666" s="193" t="s">
        <v>463</v>
      </c>
      <c r="H666" s="41" t="s">
        <v>222</v>
      </c>
      <c r="I666" s="37"/>
      <c r="J666" s="309"/>
      <c r="K666" s="309"/>
      <c r="L666" s="33"/>
      <c r="M666" s="207"/>
      <c r="O666" s="25"/>
      <c r="P666" s="25"/>
    </row>
    <row r="667" spans="1:16" ht="30" hidden="1" customHeight="1" x14ac:dyDescent="0.25">
      <c r="A667" s="186"/>
      <c r="B667" s="186"/>
      <c r="C667" s="186"/>
      <c r="D667" s="187"/>
      <c r="E667" s="183"/>
      <c r="F667" s="41" t="s">
        <v>223</v>
      </c>
      <c r="G667" s="193" t="s">
        <v>463</v>
      </c>
      <c r="H667" s="41" t="s">
        <v>222</v>
      </c>
      <c r="I667" s="37"/>
      <c r="J667" s="309"/>
      <c r="K667" s="309"/>
      <c r="L667" s="33"/>
      <c r="M667" s="207"/>
      <c r="O667" s="25"/>
      <c r="P667" s="25"/>
    </row>
    <row r="668" spans="1:16" ht="20.100000000000001" hidden="1" customHeight="1" x14ac:dyDescent="0.25">
      <c r="A668" s="186"/>
      <c r="B668" s="186"/>
      <c r="C668" s="186"/>
      <c r="D668" s="187"/>
      <c r="E668" s="183" t="s">
        <v>224</v>
      </c>
      <c r="F668" s="41"/>
      <c r="G668" s="193" t="s">
        <v>463</v>
      </c>
      <c r="H668" s="41" t="s">
        <v>225</v>
      </c>
      <c r="I668" s="37"/>
      <c r="J668" s="309"/>
      <c r="K668" s="309"/>
      <c r="L668" s="33"/>
      <c r="M668" s="207"/>
      <c r="O668" s="25"/>
      <c r="P668" s="25"/>
    </row>
    <row r="669" spans="1:16" ht="20.100000000000001" hidden="1" customHeight="1" x14ac:dyDescent="0.25">
      <c r="A669" s="186"/>
      <c r="B669" s="186"/>
      <c r="C669" s="186"/>
      <c r="D669" s="187"/>
      <c r="E669" s="183"/>
      <c r="F669" s="41" t="s">
        <v>226</v>
      </c>
      <c r="G669" s="193" t="s">
        <v>463</v>
      </c>
      <c r="H669" s="41" t="s">
        <v>225</v>
      </c>
      <c r="I669" s="37"/>
      <c r="J669" s="309"/>
      <c r="K669" s="309"/>
      <c r="L669" s="33"/>
      <c r="M669" s="207"/>
      <c r="O669" s="25"/>
      <c r="P669" s="25"/>
    </row>
    <row r="670" spans="1:16" ht="20.100000000000001" hidden="1" customHeight="1" x14ac:dyDescent="0.25">
      <c r="A670" s="186"/>
      <c r="B670" s="186"/>
      <c r="C670" s="186"/>
      <c r="D670" s="187"/>
      <c r="E670" s="183" t="s">
        <v>227</v>
      </c>
      <c r="F670" s="41"/>
      <c r="G670" s="193" t="s">
        <v>463</v>
      </c>
      <c r="H670" s="41" t="s">
        <v>228</v>
      </c>
      <c r="I670" s="37">
        <f>I671</f>
        <v>1250</v>
      </c>
      <c r="J670" s="309">
        <f>J671</f>
        <v>0</v>
      </c>
      <c r="K670" s="309">
        <f>K671</f>
        <v>1250</v>
      </c>
      <c r="L670" s="33"/>
      <c r="M670" s="207"/>
      <c r="O670" s="25"/>
      <c r="P670" s="25"/>
    </row>
    <row r="671" spans="1:16" ht="20.100000000000001" hidden="1" customHeight="1" x14ac:dyDescent="0.25">
      <c r="A671" s="186"/>
      <c r="B671" s="186"/>
      <c r="C671" s="186"/>
      <c r="D671" s="187"/>
      <c r="E671" s="183"/>
      <c r="F671" s="41" t="s">
        <v>229</v>
      </c>
      <c r="G671" s="193" t="s">
        <v>463</v>
      </c>
      <c r="H671" s="41" t="s">
        <v>228</v>
      </c>
      <c r="I671" s="37">
        <v>1250</v>
      </c>
      <c r="J671" s="309">
        <f>K671-I671</f>
        <v>0</v>
      </c>
      <c r="K671" s="309">
        <v>1250</v>
      </c>
      <c r="L671" s="33"/>
      <c r="M671" s="207"/>
      <c r="O671" s="25"/>
      <c r="P671" s="25"/>
    </row>
    <row r="672" spans="1:16" ht="20.100000000000001" hidden="1" customHeight="1" x14ac:dyDescent="0.25">
      <c r="A672" s="186"/>
      <c r="B672" s="186"/>
      <c r="C672" s="186"/>
      <c r="D672" s="187"/>
      <c r="E672" s="183" t="s">
        <v>230</v>
      </c>
      <c r="F672" s="41"/>
      <c r="G672" s="193" t="s">
        <v>463</v>
      </c>
      <c r="H672" s="41" t="s">
        <v>231</v>
      </c>
      <c r="I672" s="37"/>
      <c r="J672" s="309"/>
      <c r="K672" s="309"/>
      <c r="L672" s="33"/>
      <c r="M672" s="207"/>
      <c r="O672" s="25"/>
      <c r="P672" s="25"/>
    </row>
    <row r="673" spans="1:16" ht="30" hidden="1" customHeight="1" x14ac:dyDescent="0.25">
      <c r="A673" s="186"/>
      <c r="B673" s="186"/>
      <c r="C673" s="186"/>
      <c r="D673" s="186"/>
      <c r="E673" s="183"/>
      <c r="F673" s="41" t="s">
        <v>232</v>
      </c>
      <c r="G673" s="193" t="s">
        <v>463</v>
      </c>
      <c r="H673" s="41" t="s">
        <v>233</v>
      </c>
      <c r="I673" s="37"/>
      <c r="J673" s="309"/>
      <c r="K673" s="309"/>
      <c r="L673" s="33"/>
      <c r="M673" s="207"/>
      <c r="N673" s="58"/>
      <c r="O673" s="25"/>
      <c r="P673" s="25"/>
    </row>
    <row r="674" spans="1:16" ht="30" hidden="1" customHeight="1" x14ac:dyDescent="0.25">
      <c r="A674" s="186"/>
      <c r="B674" s="186"/>
      <c r="C674" s="186"/>
      <c r="D674" s="186"/>
      <c r="E674" s="183"/>
      <c r="F674" s="41" t="s">
        <v>234</v>
      </c>
      <c r="G674" s="193" t="s">
        <v>463</v>
      </c>
      <c r="H674" s="41" t="s">
        <v>235</v>
      </c>
      <c r="I674" s="37"/>
      <c r="J674" s="309"/>
      <c r="K674" s="309"/>
      <c r="L674" s="33"/>
      <c r="M674" s="207"/>
      <c r="N674" s="58"/>
      <c r="O674" s="25"/>
      <c r="P674" s="25"/>
    </row>
    <row r="675" spans="1:16" ht="30" hidden="1" customHeight="1" x14ac:dyDescent="0.25">
      <c r="A675" s="186"/>
      <c r="B675" s="186"/>
      <c r="C675" s="186"/>
      <c r="D675" s="186"/>
      <c r="E675" s="183"/>
      <c r="F675" s="41" t="s">
        <v>236</v>
      </c>
      <c r="G675" s="193" t="s">
        <v>463</v>
      </c>
      <c r="H675" s="41" t="s">
        <v>237</v>
      </c>
      <c r="I675" s="37"/>
      <c r="J675" s="309"/>
      <c r="K675" s="309"/>
      <c r="L675" s="33"/>
      <c r="M675" s="207"/>
      <c r="N675" s="58"/>
      <c r="O675" s="25"/>
      <c r="P675" s="25"/>
    </row>
    <row r="676" spans="1:16" ht="30" hidden="1" customHeight="1" x14ac:dyDescent="0.25">
      <c r="A676" s="186"/>
      <c r="B676" s="186"/>
      <c r="C676" s="186"/>
      <c r="D676" s="186"/>
      <c r="E676" s="183"/>
      <c r="F676" s="41" t="s">
        <v>238</v>
      </c>
      <c r="G676" s="193" t="s">
        <v>463</v>
      </c>
      <c r="H676" s="41" t="s">
        <v>239</v>
      </c>
      <c r="I676" s="37"/>
      <c r="J676" s="309"/>
      <c r="K676" s="309"/>
      <c r="L676" s="33"/>
      <c r="M676" s="207"/>
      <c r="N676" s="58"/>
      <c r="O676" s="25"/>
      <c r="P676" s="25"/>
    </row>
    <row r="677" spans="1:16" ht="30" hidden="1" customHeight="1" x14ac:dyDescent="0.25">
      <c r="A677" s="186"/>
      <c r="B677" s="186"/>
      <c r="C677" s="186"/>
      <c r="D677" s="186"/>
      <c r="E677" s="183"/>
      <c r="F677" s="41" t="s">
        <v>240</v>
      </c>
      <c r="G677" s="193" t="s">
        <v>463</v>
      </c>
      <c r="H677" s="41" t="s">
        <v>241</v>
      </c>
      <c r="I677" s="37"/>
      <c r="J677" s="309"/>
      <c r="K677" s="309"/>
      <c r="L677" s="33"/>
      <c r="M677" s="207"/>
      <c r="N677" s="58"/>
      <c r="O677" s="25"/>
      <c r="P677" s="25"/>
    </row>
    <row r="678" spans="1:16" ht="28.5" hidden="1" customHeight="1" x14ac:dyDescent="0.25">
      <c r="A678" s="184"/>
      <c r="B678" s="184"/>
      <c r="C678" s="184"/>
      <c r="D678" s="184"/>
      <c r="E678" s="184"/>
      <c r="F678" s="43"/>
      <c r="G678" s="233"/>
      <c r="H678" s="43" t="s">
        <v>356</v>
      </c>
      <c r="I678" s="37"/>
      <c r="J678" s="309"/>
      <c r="K678" s="309"/>
      <c r="L678" s="33"/>
      <c r="M678" s="207"/>
      <c r="O678" s="25"/>
      <c r="P678" s="25"/>
    </row>
    <row r="679" spans="1:16" ht="17.25" hidden="1" customHeight="1" x14ac:dyDescent="0.25">
      <c r="A679" s="184">
        <v>4</v>
      </c>
      <c r="B679" s="186"/>
      <c r="C679" s="186"/>
      <c r="D679" s="187"/>
      <c r="E679" s="183"/>
      <c r="F679" s="41"/>
      <c r="G679" s="234"/>
      <c r="H679" s="44" t="s">
        <v>327</v>
      </c>
      <c r="I679" s="37">
        <f>I680</f>
        <v>0</v>
      </c>
      <c r="J679" s="309">
        <f t="shared" ref="J679:K679" si="117">J680</f>
        <v>0</v>
      </c>
      <c r="K679" s="309">
        <f t="shared" si="117"/>
        <v>0</v>
      </c>
      <c r="L679" s="33"/>
      <c r="M679" s="207"/>
      <c r="O679" s="25"/>
      <c r="P679" s="25"/>
    </row>
    <row r="680" spans="1:16" ht="29.25" hidden="1" customHeight="1" x14ac:dyDescent="0.25">
      <c r="A680" s="186"/>
      <c r="B680" s="184">
        <v>42</v>
      </c>
      <c r="C680" s="184"/>
      <c r="D680" s="187"/>
      <c r="E680" s="183"/>
      <c r="F680" s="41"/>
      <c r="G680" s="234"/>
      <c r="H680" s="44" t="s">
        <v>62</v>
      </c>
      <c r="I680" s="37">
        <f>I681</f>
        <v>0</v>
      </c>
      <c r="J680" s="309">
        <f t="shared" ref="J680:K680" si="118">J681</f>
        <v>0</v>
      </c>
      <c r="K680" s="309">
        <f t="shared" si="118"/>
        <v>0</v>
      </c>
      <c r="L680" s="33"/>
      <c r="M680" s="207"/>
    </row>
    <row r="681" spans="1:16" ht="17.25" hidden="1" customHeight="1" x14ac:dyDescent="0.25">
      <c r="A681" s="186"/>
      <c r="B681" s="184"/>
      <c r="C681" s="184">
        <v>422</v>
      </c>
      <c r="D681" s="187"/>
      <c r="E681" s="183"/>
      <c r="F681" s="41"/>
      <c r="G681" s="234"/>
      <c r="H681" s="44" t="s">
        <v>63</v>
      </c>
      <c r="I681" s="37">
        <f>I682</f>
        <v>0</v>
      </c>
      <c r="J681" s="309">
        <f t="shared" ref="J681:K681" si="119">J682</f>
        <v>0</v>
      </c>
      <c r="K681" s="309">
        <f t="shared" si="119"/>
        <v>0</v>
      </c>
      <c r="L681" s="33"/>
      <c r="M681" s="207"/>
    </row>
    <row r="682" spans="1:16" ht="17.25" hidden="1" customHeight="1" x14ac:dyDescent="0.25">
      <c r="A682" s="186"/>
      <c r="B682" s="186"/>
      <c r="C682" s="186"/>
      <c r="D682" s="187">
        <v>4221</v>
      </c>
      <c r="E682" s="183"/>
      <c r="F682" s="41"/>
      <c r="G682" s="234" t="s">
        <v>463</v>
      </c>
      <c r="H682" s="41" t="s">
        <v>64</v>
      </c>
      <c r="I682" s="37">
        <f>I683</f>
        <v>0</v>
      </c>
      <c r="J682" s="309">
        <f t="shared" ref="J682:K682" si="120">J683</f>
        <v>0</v>
      </c>
      <c r="K682" s="309">
        <f t="shared" si="120"/>
        <v>0</v>
      </c>
      <c r="L682" s="33"/>
      <c r="M682" s="207"/>
    </row>
    <row r="683" spans="1:16" ht="17.25" hidden="1" customHeight="1" x14ac:dyDescent="0.25">
      <c r="A683" s="186"/>
      <c r="B683" s="186"/>
      <c r="C683" s="186"/>
      <c r="D683" s="186"/>
      <c r="E683" s="183" t="s">
        <v>331</v>
      </c>
      <c r="F683" s="41"/>
      <c r="G683" s="234" t="s">
        <v>463</v>
      </c>
      <c r="H683" s="41" t="s">
        <v>332</v>
      </c>
      <c r="I683" s="37">
        <f>I684</f>
        <v>0</v>
      </c>
      <c r="J683" s="309">
        <f>K683-I683</f>
        <v>0</v>
      </c>
      <c r="K683" s="309">
        <f t="shared" ref="K683" si="121">K684</f>
        <v>0</v>
      </c>
      <c r="L683" s="33"/>
      <c r="M683" s="207"/>
    </row>
    <row r="684" spans="1:16" ht="17.25" hidden="1" customHeight="1" x14ac:dyDescent="0.25">
      <c r="A684" s="186"/>
      <c r="B684" s="186"/>
      <c r="C684" s="186"/>
      <c r="D684" s="186"/>
      <c r="E684" s="183"/>
      <c r="F684" s="41" t="s">
        <v>333</v>
      </c>
      <c r="G684" s="234">
        <v>31</v>
      </c>
      <c r="H684" s="41" t="s">
        <v>332</v>
      </c>
      <c r="I684" s="37">
        <v>0</v>
      </c>
      <c r="J684" s="309">
        <f>K684-I684</f>
        <v>0</v>
      </c>
      <c r="K684" s="309">
        <v>0</v>
      </c>
      <c r="L684" s="33"/>
      <c r="M684" s="207"/>
    </row>
    <row r="685" spans="1:16" ht="17.25" hidden="1" customHeight="1" x14ac:dyDescent="0.25">
      <c r="A685" s="186"/>
      <c r="B685" s="186"/>
      <c r="C685" s="186"/>
      <c r="D685" s="186"/>
      <c r="E685" s="183" t="s">
        <v>334</v>
      </c>
      <c r="F685" s="41"/>
      <c r="G685" s="234" t="s">
        <v>463</v>
      </c>
      <c r="H685" s="41" t="s">
        <v>335</v>
      </c>
      <c r="I685" s="37"/>
      <c r="J685" s="309"/>
      <c r="K685" s="309"/>
      <c r="L685" s="33"/>
      <c r="M685" s="207"/>
    </row>
    <row r="686" spans="1:16" ht="17.25" hidden="1" customHeight="1" x14ac:dyDescent="0.25">
      <c r="A686" s="186"/>
      <c r="B686" s="186"/>
      <c r="C686" s="186"/>
      <c r="D686" s="186"/>
      <c r="E686" s="183"/>
      <c r="F686" s="41" t="s">
        <v>336</v>
      </c>
      <c r="G686" s="234" t="s">
        <v>463</v>
      </c>
      <c r="H686" s="41" t="s">
        <v>335</v>
      </c>
      <c r="I686" s="37"/>
      <c r="J686" s="309"/>
      <c r="K686" s="309"/>
      <c r="L686" s="33"/>
      <c r="M686" s="207"/>
    </row>
    <row r="687" spans="1:16" ht="24" customHeight="1" x14ac:dyDescent="0.25">
      <c r="A687" s="254"/>
      <c r="B687" s="254"/>
      <c r="C687" s="254"/>
      <c r="D687" s="254"/>
      <c r="E687" s="254"/>
      <c r="F687" s="253"/>
      <c r="G687" s="256"/>
      <c r="H687" s="257" t="s">
        <v>436</v>
      </c>
      <c r="I687" s="258"/>
      <c r="J687" s="306"/>
      <c r="K687" s="306"/>
      <c r="L687" s="33"/>
      <c r="M687" s="207"/>
    </row>
    <row r="688" spans="1:16" ht="20.100000000000001" customHeight="1" x14ac:dyDescent="0.25">
      <c r="A688" s="184"/>
      <c r="B688" s="184"/>
      <c r="C688" s="184"/>
      <c r="D688" s="184"/>
      <c r="E688" s="184"/>
      <c r="F688" s="43"/>
      <c r="G688" s="233"/>
      <c r="H688" s="43" t="s">
        <v>287</v>
      </c>
      <c r="I688" s="43"/>
      <c r="J688" s="311"/>
      <c r="K688" s="311"/>
      <c r="L688" s="33"/>
      <c r="M688" s="207"/>
    </row>
    <row r="689" spans="1:16" s="29" customFormat="1" ht="20.100000000000001" customHeight="1" x14ac:dyDescent="0.25">
      <c r="A689" s="184">
        <v>3</v>
      </c>
      <c r="B689" s="184"/>
      <c r="C689" s="184"/>
      <c r="D689" s="184"/>
      <c r="E689" s="184"/>
      <c r="F689" s="43"/>
      <c r="G689" s="193" t="s">
        <v>444</v>
      </c>
      <c r="H689" s="44" t="s">
        <v>80</v>
      </c>
      <c r="I689" s="32">
        <f>I690+I722+I819+I824</f>
        <v>214400</v>
      </c>
      <c r="J689" s="308">
        <f>J690+J722+J819+J824</f>
        <v>0</v>
      </c>
      <c r="K689" s="308">
        <f>K690+K722+K819+K824</f>
        <v>214400</v>
      </c>
      <c r="L689" s="33"/>
      <c r="M689" s="207"/>
      <c r="N689" s="300"/>
      <c r="O689" s="46"/>
      <c r="P689" s="28"/>
    </row>
    <row r="690" spans="1:16" s="29" customFormat="1" ht="20.100000000000001" customHeight="1" x14ac:dyDescent="0.25">
      <c r="A690" s="184"/>
      <c r="B690" s="184">
        <v>31</v>
      </c>
      <c r="C690" s="184"/>
      <c r="D690" s="184"/>
      <c r="E690" s="184"/>
      <c r="F690" s="43"/>
      <c r="G690" s="193" t="s">
        <v>444</v>
      </c>
      <c r="H690" s="44" t="s">
        <v>12</v>
      </c>
      <c r="I690" s="32">
        <f>I691+I701+I713</f>
        <v>141400</v>
      </c>
      <c r="J690" s="308">
        <f>J691+J701+J713</f>
        <v>0</v>
      </c>
      <c r="K690" s="308">
        <f>K691+K701+K713</f>
        <v>141400</v>
      </c>
      <c r="L690" s="33"/>
      <c r="M690" s="207"/>
      <c r="N690" s="296"/>
      <c r="O690" s="28"/>
      <c r="P690" s="28"/>
    </row>
    <row r="691" spans="1:16" s="159" customFormat="1" ht="20.100000000000001" customHeight="1" x14ac:dyDescent="0.25">
      <c r="A691" s="188"/>
      <c r="B691" s="188"/>
      <c r="C691" s="184">
        <v>311</v>
      </c>
      <c r="D691" s="184"/>
      <c r="E691" s="184"/>
      <c r="F691" s="43"/>
      <c r="G691" s="193" t="s">
        <v>444</v>
      </c>
      <c r="H691" s="44" t="s">
        <v>13</v>
      </c>
      <c r="I691" s="32">
        <f>I692+I698</f>
        <v>121400</v>
      </c>
      <c r="J691" s="308">
        <f>J692+J698</f>
        <v>0</v>
      </c>
      <c r="K691" s="308">
        <f>K692+K698</f>
        <v>121400</v>
      </c>
      <c r="L691" s="33"/>
      <c r="M691" s="207"/>
      <c r="N691" s="296"/>
      <c r="O691" s="158"/>
      <c r="P691" s="158"/>
    </row>
    <row r="692" spans="1:16" ht="20.100000000000001" customHeight="1" x14ac:dyDescent="0.25">
      <c r="A692" s="186"/>
      <c r="B692" s="186"/>
      <c r="C692" s="186"/>
      <c r="D692" s="186">
        <v>3111</v>
      </c>
      <c r="E692" s="186"/>
      <c r="F692" s="45"/>
      <c r="G692" s="193" t="s">
        <v>444</v>
      </c>
      <c r="H692" s="41" t="s">
        <v>14</v>
      </c>
      <c r="I692" s="37">
        <f t="shared" ref="I692:K693" si="122">I693</f>
        <v>110800</v>
      </c>
      <c r="J692" s="309">
        <f t="shared" si="122"/>
        <v>0</v>
      </c>
      <c r="K692" s="309">
        <f t="shared" si="122"/>
        <v>110800</v>
      </c>
      <c r="L692" s="33"/>
      <c r="M692" s="207"/>
    </row>
    <row r="693" spans="1:16" ht="20.100000000000001" hidden="1" customHeight="1" x14ac:dyDescent="0.25">
      <c r="A693" s="186"/>
      <c r="B693" s="186"/>
      <c r="C693" s="186"/>
      <c r="D693" s="186"/>
      <c r="E693" s="183" t="s">
        <v>289</v>
      </c>
      <c r="F693" s="41"/>
      <c r="G693" s="193" t="s">
        <v>444</v>
      </c>
      <c r="H693" s="41" t="s">
        <v>290</v>
      </c>
      <c r="I693" s="37">
        <f t="shared" si="122"/>
        <v>110800</v>
      </c>
      <c r="J693" s="309">
        <f t="shared" si="122"/>
        <v>0</v>
      </c>
      <c r="K693" s="309">
        <f t="shared" si="122"/>
        <v>110800</v>
      </c>
      <c r="L693" s="33"/>
      <c r="M693" s="207"/>
    </row>
    <row r="694" spans="1:16" ht="20.100000000000001" hidden="1" customHeight="1" x14ac:dyDescent="0.25">
      <c r="A694" s="186"/>
      <c r="B694" s="186"/>
      <c r="C694" s="186"/>
      <c r="D694" s="186"/>
      <c r="E694" s="183"/>
      <c r="F694" s="41" t="s">
        <v>291</v>
      </c>
      <c r="G694" s="193" t="s">
        <v>444</v>
      </c>
      <c r="H694" s="41" t="s">
        <v>290</v>
      </c>
      <c r="I694" s="37">
        <v>110800</v>
      </c>
      <c r="J694" s="309">
        <f>K694-I694</f>
        <v>0</v>
      </c>
      <c r="K694" s="309">
        <v>110800</v>
      </c>
      <c r="L694" s="33"/>
      <c r="M694" s="207"/>
    </row>
    <row r="695" spans="1:16" ht="20.100000000000001" hidden="1" customHeight="1" x14ac:dyDescent="0.25">
      <c r="A695" s="186"/>
      <c r="B695" s="186"/>
      <c r="C695" s="186"/>
      <c r="D695" s="186">
        <v>3113</v>
      </c>
      <c r="E695" s="186"/>
      <c r="F695" s="45"/>
      <c r="G695" s="193" t="s">
        <v>444</v>
      </c>
      <c r="H695" s="41" t="s">
        <v>15</v>
      </c>
      <c r="I695" s="37"/>
      <c r="J695" s="309"/>
      <c r="K695" s="309"/>
      <c r="L695" s="33"/>
      <c r="M695" s="207"/>
    </row>
    <row r="696" spans="1:16" ht="20.100000000000001" hidden="1" customHeight="1" x14ac:dyDescent="0.25">
      <c r="A696" s="186"/>
      <c r="B696" s="186"/>
      <c r="C696" s="186"/>
      <c r="D696" s="186"/>
      <c r="E696" s="183" t="s">
        <v>293</v>
      </c>
      <c r="F696" s="41"/>
      <c r="G696" s="193" t="s">
        <v>444</v>
      </c>
      <c r="H696" s="41" t="s">
        <v>15</v>
      </c>
      <c r="I696" s="37"/>
      <c r="J696" s="309"/>
      <c r="K696" s="309"/>
      <c r="L696" s="33"/>
      <c r="M696" s="207"/>
    </row>
    <row r="697" spans="1:16" ht="20.100000000000001" hidden="1" customHeight="1" x14ac:dyDescent="0.25">
      <c r="A697" s="186"/>
      <c r="B697" s="186"/>
      <c r="C697" s="186"/>
      <c r="D697" s="186"/>
      <c r="E697" s="183"/>
      <c r="F697" s="41" t="s">
        <v>294</v>
      </c>
      <c r="G697" s="193" t="s">
        <v>444</v>
      </c>
      <c r="H697" s="41" t="s">
        <v>15</v>
      </c>
      <c r="I697" s="37"/>
      <c r="J697" s="309"/>
      <c r="K697" s="309"/>
      <c r="L697" s="33"/>
      <c r="M697" s="207"/>
    </row>
    <row r="698" spans="1:16" ht="17.25" customHeight="1" x14ac:dyDescent="0.25">
      <c r="A698" s="186"/>
      <c r="B698" s="186"/>
      <c r="C698" s="186"/>
      <c r="D698" s="186">
        <v>3114</v>
      </c>
      <c r="E698" s="186"/>
      <c r="F698" s="45"/>
      <c r="G698" s="193" t="s">
        <v>444</v>
      </c>
      <c r="H698" s="41" t="s">
        <v>16</v>
      </c>
      <c r="I698" s="37">
        <f t="shared" ref="I698:K699" si="123">I699</f>
        <v>10600</v>
      </c>
      <c r="J698" s="309">
        <f t="shared" si="123"/>
        <v>0</v>
      </c>
      <c r="K698" s="309">
        <f t="shared" si="123"/>
        <v>10600</v>
      </c>
      <c r="L698" s="33"/>
      <c r="M698" s="207"/>
    </row>
    <row r="699" spans="1:16" ht="20.100000000000001" hidden="1" customHeight="1" x14ac:dyDescent="0.25">
      <c r="A699" s="186"/>
      <c r="B699" s="186"/>
      <c r="C699" s="186"/>
      <c r="D699" s="186"/>
      <c r="E699" s="183" t="s">
        <v>295</v>
      </c>
      <c r="F699" s="41"/>
      <c r="G699" s="193" t="s">
        <v>444</v>
      </c>
      <c r="H699" s="41" t="s">
        <v>16</v>
      </c>
      <c r="I699" s="37">
        <f t="shared" si="123"/>
        <v>10600</v>
      </c>
      <c r="J699" s="309">
        <f t="shared" si="123"/>
        <v>0</v>
      </c>
      <c r="K699" s="309">
        <f t="shared" si="123"/>
        <v>10600</v>
      </c>
      <c r="L699" s="33"/>
      <c r="M699" s="207"/>
    </row>
    <row r="700" spans="1:16" ht="20.100000000000001" hidden="1" customHeight="1" x14ac:dyDescent="0.25">
      <c r="A700" s="186"/>
      <c r="B700" s="186"/>
      <c r="C700" s="186"/>
      <c r="D700" s="186"/>
      <c r="E700" s="183"/>
      <c r="F700" s="41" t="s">
        <v>296</v>
      </c>
      <c r="G700" s="193" t="s">
        <v>444</v>
      </c>
      <c r="H700" s="41" t="s">
        <v>16</v>
      </c>
      <c r="I700" s="37">
        <v>10600</v>
      </c>
      <c r="J700" s="309">
        <f>K700-I700</f>
        <v>0</v>
      </c>
      <c r="K700" s="309">
        <v>10600</v>
      </c>
      <c r="L700" s="33"/>
      <c r="M700" s="207"/>
    </row>
    <row r="701" spans="1:16" s="29" customFormat="1" ht="20.100000000000001" hidden="1" customHeight="1" x14ac:dyDescent="0.25">
      <c r="A701" s="184"/>
      <c r="B701" s="184"/>
      <c r="C701" s="184">
        <v>312</v>
      </c>
      <c r="D701" s="184"/>
      <c r="E701" s="184"/>
      <c r="F701" s="43"/>
      <c r="G701" s="193" t="s">
        <v>444</v>
      </c>
      <c r="H701" s="44" t="s">
        <v>17</v>
      </c>
      <c r="I701" s="32"/>
      <c r="J701" s="308"/>
      <c r="K701" s="308"/>
      <c r="L701" s="33"/>
      <c r="M701" s="207"/>
      <c r="N701" s="296"/>
      <c r="O701" s="28"/>
      <c r="P701" s="28"/>
    </row>
    <row r="702" spans="1:16" ht="20.100000000000001" hidden="1" customHeight="1" x14ac:dyDescent="0.25">
      <c r="A702" s="186"/>
      <c r="B702" s="186"/>
      <c r="C702" s="186"/>
      <c r="D702" s="186">
        <v>3121</v>
      </c>
      <c r="E702" s="186"/>
      <c r="F702" s="45"/>
      <c r="G702" s="193" t="s">
        <v>444</v>
      </c>
      <c r="H702" s="41" t="s">
        <v>17</v>
      </c>
      <c r="I702" s="37"/>
      <c r="J702" s="309"/>
      <c r="K702" s="309"/>
      <c r="L702" s="33"/>
      <c r="M702" s="207"/>
    </row>
    <row r="703" spans="1:16" ht="20.100000000000001" hidden="1" customHeight="1" x14ac:dyDescent="0.25">
      <c r="A703" s="186"/>
      <c r="B703" s="186"/>
      <c r="C703" s="186"/>
      <c r="D703" s="186"/>
      <c r="E703" s="183" t="s">
        <v>83</v>
      </c>
      <c r="F703" s="41"/>
      <c r="G703" s="193" t="s">
        <v>444</v>
      </c>
      <c r="H703" s="41" t="s">
        <v>84</v>
      </c>
      <c r="I703" s="37"/>
      <c r="J703" s="309"/>
      <c r="K703" s="309"/>
      <c r="L703" s="33"/>
      <c r="M703" s="207"/>
    </row>
    <row r="704" spans="1:16" ht="20.100000000000001" hidden="1" customHeight="1" x14ac:dyDescent="0.25">
      <c r="A704" s="186"/>
      <c r="B704" s="186"/>
      <c r="C704" s="186"/>
      <c r="D704" s="186"/>
      <c r="E704" s="183"/>
      <c r="F704" s="41" t="s">
        <v>85</v>
      </c>
      <c r="G704" s="193" t="s">
        <v>444</v>
      </c>
      <c r="H704" s="41" t="s">
        <v>84</v>
      </c>
      <c r="I704" s="37"/>
      <c r="J704" s="309"/>
      <c r="K704" s="309"/>
      <c r="L704" s="33"/>
      <c r="M704" s="207"/>
    </row>
    <row r="705" spans="1:16" ht="20.100000000000001" hidden="1" customHeight="1" x14ac:dyDescent="0.25">
      <c r="A705" s="186"/>
      <c r="B705" s="186"/>
      <c r="C705" s="186"/>
      <c r="D705" s="186"/>
      <c r="E705" s="183" t="s">
        <v>86</v>
      </c>
      <c r="F705" s="41"/>
      <c r="G705" s="193" t="s">
        <v>444</v>
      </c>
      <c r="H705" s="41" t="s">
        <v>87</v>
      </c>
      <c r="I705" s="37"/>
      <c r="J705" s="309"/>
      <c r="K705" s="309"/>
      <c r="L705" s="33"/>
      <c r="M705" s="207"/>
    </row>
    <row r="706" spans="1:16" ht="20.100000000000001" hidden="1" customHeight="1" x14ac:dyDescent="0.25">
      <c r="A706" s="186"/>
      <c r="B706" s="186"/>
      <c r="C706" s="186"/>
      <c r="D706" s="186"/>
      <c r="E706" s="183"/>
      <c r="F706" s="41" t="s">
        <v>88</v>
      </c>
      <c r="G706" s="193" t="s">
        <v>444</v>
      </c>
      <c r="H706" s="41" t="s">
        <v>87</v>
      </c>
      <c r="I706" s="37"/>
      <c r="J706" s="309"/>
      <c r="K706" s="309"/>
      <c r="L706" s="33"/>
      <c r="M706" s="207"/>
    </row>
    <row r="707" spans="1:16" ht="20.100000000000001" hidden="1" customHeight="1" x14ac:dyDescent="0.25">
      <c r="A707" s="186"/>
      <c r="B707" s="186"/>
      <c r="C707" s="186"/>
      <c r="D707" s="186"/>
      <c r="E707" s="183" t="s">
        <v>89</v>
      </c>
      <c r="F707" s="41"/>
      <c r="G707" s="193" t="s">
        <v>444</v>
      </c>
      <c r="H707" s="41" t="s">
        <v>90</v>
      </c>
      <c r="I707" s="37"/>
      <c r="J707" s="309"/>
      <c r="K707" s="309"/>
      <c r="L707" s="33"/>
      <c r="M707" s="207"/>
    </row>
    <row r="708" spans="1:16" ht="20.100000000000001" hidden="1" customHeight="1" x14ac:dyDescent="0.25">
      <c r="A708" s="186"/>
      <c r="B708" s="186"/>
      <c r="C708" s="186"/>
      <c r="D708" s="186"/>
      <c r="E708" s="183"/>
      <c r="F708" s="41" t="s">
        <v>91</v>
      </c>
      <c r="G708" s="193" t="s">
        <v>444</v>
      </c>
      <c r="H708" s="41" t="s">
        <v>90</v>
      </c>
      <c r="I708" s="37"/>
      <c r="J708" s="309"/>
      <c r="K708" s="309"/>
      <c r="L708" s="33"/>
      <c r="M708" s="207"/>
    </row>
    <row r="709" spans="1:16" ht="20.100000000000001" hidden="1" customHeight="1" x14ac:dyDescent="0.25">
      <c r="A709" s="186"/>
      <c r="B709" s="186"/>
      <c r="C709" s="186"/>
      <c r="D709" s="186"/>
      <c r="E709" s="183" t="s">
        <v>92</v>
      </c>
      <c r="F709" s="41"/>
      <c r="G709" s="193" t="s">
        <v>444</v>
      </c>
      <c r="H709" s="41" t="s">
        <v>93</v>
      </c>
      <c r="I709" s="37"/>
      <c r="J709" s="309"/>
      <c r="K709" s="309"/>
      <c r="L709" s="33"/>
      <c r="M709" s="207"/>
    </row>
    <row r="710" spans="1:16" ht="20.100000000000001" hidden="1" customHeight="1" x14ac:dyDescent="0.25">
      <c r="A710" s="186"/>
      <c r="B710" s="186"/>
      <c r="C710" s="186"/>
      <c r="D710" s="186"/>
      <c r="E710" s="183"/>
      <c r="F710" s="41" t="s">
        <v>94</v>
      </c>
      <c r="G710" s="193" t="s">
        <v>444</v>
      </c>
      <c r="H710" s="41" t="s">
        <v>93</v>
      </c>
      <c r="I710" s="37"/>
      <c r="J710" s="309"/>
      <c r="K710" s="309"/>
      <c r="L710" s="33"/>
      <c r="M710" s="207"/>
    </row>
    <row r="711" spans="1:16" ht="20.100000000000001" hidden="1" customHeight="1" x14ac:dyDescent="0.25">
      <c r="A711" s="186"/>
      <c r="B711" s="186"/>
      <c r="C711" s="186"/>
      <c r="D711" s="186"/>
      <c r="E711" s="183" t="s">
        <v>95</v>
      </c>
      <c r="F711" s="41"/>
      <c r="G711" s="193" t="s">
        <v>444</v>
      </c>
      <c r="H711" s="41" t="s">
        <v>96</v>
      </c>
      <c r="I711" s="37"/>
      <c r="J711" s="309"/>
      <c r="K711" s="309"/>
      <c r="L711" s="33"/>
      <c r="M711" s="207"/>
    </row>
    <row r="712" spans="1:16" ht="20.100000000000001" hidden="1" customHeight="1" x14ac:dyDescent="0.25">
      <c r="A712" s="186"/>
      <c r="B712" s="186"/>
      <c r="C712" s="186"/>
      <c r="D712" s="186"/>
      <c r="E712" s="183"/>
      <c r="F712" s="41" t="s">
        <v>97</v>
      </c>
      <c r="G712" s="193" t="s">
        <v>444</v>
      </c>
      <c r="H712" s="41" t="s">
        <v>96</v>
      </c>
      <c r="I712" s="37"/>
      <c r="J712" s="309"/>
      <c r="K712" s="309"/>
      <c r="L712" s="33"/>
      <c r="M712" s="207"/>
    </row>
    <row r="713" spans="1:16" s="159" customFormat="1" ht="20.100000000000001" customHeight="1" x14ac:dyDescent="0.25">
      <c r="A713" s="188"/>
      <c r="B713" s="188"/>
      <c r="C713" s="184">
        <v>313</v>
      </c>
      <c r="D713" s="184"/>
      <c r="E713" s="184"/>
      <c r="F713" s="43"/>
      <c r="G713" s="193" t="s">
        <v>444</v>
      </c>
      <c r="H713" s="44" t="s">
        <v>99</v>
      </c>
      <c r="I713" s="32">
        <f>I714+I719</f>
        <v>20000</v>
      </c>
      <c r="J713" s="308">
        <f>J714+J719</f>
        <v>0</v>
      </c>
      <c r="K713" s="308">
        <f>K714+K719</f>
        <v>20000</v>
      </c>
      <c r="L713" s="33"/>
      <c r="M713" s="207"/>
      <c r="N713" s="296"/>
      <c r="O713" s="158"/>
      <c r="P713" s="158"/>
    </row>
    <row r="714" spans="1:16" ht="20.100000000000001" customHeight="1" x14ac:dyDescent="0.25">
      <c r="A714" s="186"/>
      <c r="B714" s="186"/>
      <c r="C714" s="186"/>
      <c r="D714" s="186">
        <v>3132</v>
      </c>
      <c r="E714" s="186"/>
      <c r="F714" s="45"/>
      <c r="G714" s="193" t="s">
        <v>444</v>
      </c>
      <c r="H714" s="41" t="s">
        <v>19</v>
      </c>
      <c r="I714" s="37">
        <f>I715+I717</f>
        <v>20000</v>
      </c>
      <c r="J714" s="309">
        <f>J715+J717</f>
        <v>0</v>
      </c>
      <c r="K714" s="309">
        <f>K715+K717</f>
        <v>20000</v>
      </c>
      <c r="L714" s="33"/>
      <c r="M714" s="207"/>
    </row>
    <row r="715" spans="1:16" ht="20.100000000000001" hidden="1" customHeight="1" x14ac:dyDescent="0.25">
      <c r="A715" s="186"/>
      <c r="B715" s="186"/>
      <c r="C715" s="186"/>
      <c r="D715" s="186"/>
      <c r="E715" s="183" t="s">
        <v>300</v>
      </c>
      <c r="F715" s="41"/>
      <c r="G715" s="193" t="s">
        <v>444</v>
      </c>
      <c r="H715" s="41" t="s">
        <v>19</v>
      </c>
      <c r="I715" s="37">
        <f>I716</f>
        <v>20000</v>
      </c>
      <c r="J715" s="309">
        <f>J716</f>
        <v>0</v>
      </c>
      <c r="K715" s="309">
        <f>K716</f>
        <v>20000</v>
      </c>
      <c r="L715" s="33"/>
      <c r="M715" s="207"/>
    </row>
    <row r="716" spans="1:16" ht="20.100000000000001" hidden="1" customHeight="1" x14ac:dyDescent="0.25">
      <c r="A716" s="186"/>
      <c r="B716" s="186"/>
      <c r="C716" s="186"/>
      <c r="D716" s="186"/>
      <c r="E716" s="183"/>
      <c r="F716" s="41" t="s">
        <v>301</v>
      </c>
      <c r="G716" s="193" t="s">
        <v>444</v>
      </c>
      <c r="H716" s="41" t="s">
        <v>19</v>
      </c>
      <c r="I716" s="37">
        <v>20000</v>
      </c>
      <c r="J716" s="309">
        <f>K716-I716</f>
        <v>0</v>
      </c>
      <c r="K716" s="309">
        <v>20000</v>
      </c>
      <c r="L716" s="33"/>
      <c r="M716" s="207"/>
    </row>
    <row r="717" spans="1:16" ht="30" hidden="1" customHeight="1" x14ac:dyDescent="0.25">
      <c r="A717" s="186"/>
      <c r="B717" s="186"/>
      <c r="C717" s="186"/>
      <c r="D717" s="186"/>
      <c r="E717" s="183" t="s">
        <v>302</v>
      </c>
      <c r="F717" s="41"/>
      <c r="G717" s="193" t="s">
        <v>444</v>
      </c>
      <c r="H717" s="41" t="s">
        <v>100</v>
      </c>
      <c r="I717" s="37">
        <f>I718</f>
        <v>0</v>
      </c>
      <c r="J717" s="309">
        <f>J718</f>
        <v>0</v>
      </c>
      <c r="K717" s="309">
        <f>K718</f>
        <v>0</v>
      </c>
      <c r="L717" s="33"/>
      <c r="M717" s="207"/>
    </row>
    <row r="718" spans="1:16" ht="32.25" hidden="1" customHeight="1" x14ac:dyDescent="0.25">
      <c r="A718" s="186"/>
      <c r="B718" s="186"/>
      <c r="C718" s="186"/>
      <c r="D718" s="186"/>
      <c r="E718" s="183"/>
      <c r="F718" s="41" t="s">
        <v>303</v>
      </c>
      <c r="G718" s="193" t="s">
        <v>444</v>
      </c>
      <c r="H718" s="41" t="s">
        <v>100</v>
      </c>
      <c r="I718" s="37">
        <v>0</v>
      </c>
      <c r="J718" s="309">
        <f>K718-I718</f>
        <v>0</v>
      </c>
      <c r="K718" s="309">
        <v>0</v>
      </c>
      <c r="L718" s="33"/>
      <c r="M718" s="207"/>
    </row>
    <row r="719" spans="1:16" ht="28.5" hidden="1" customHeight="1" x14ac:dyDescent="0.25">
      <c r="A719" s="186"/>
      <c r="B719" s="186"/>
      <c r="C719" s="186"/>
      <c r="D719" s="186">
        <v>3133</v>
      </c>
      <c r="E719" s="186"/>
      <c r="F719" s="45"/>
      <c r="G719" s="193" t="s">
        <v>444</v>
      </c>
      <c r="H719" s="41" t="s">
        <v>20</v>
      </c>
      <c r="I719" s="37">
        <f t="shared" ref="I719:K720" si="124">I720</f>
        <v>0</v>
      </c>
      <c r="J719" s="309">
        <f t="shared" si="124"/>
        <v>0</v>
      </c>
      <c r="K719" s="309">
        <f t="shared" si="124"/>
        <v>0</v>
      </c>
      <c r="L719" s="33"/>
      <c r="M719" s="207"/>
    </row>
    <row r="720" spans="1:16" ht="30" hidden="1" customHeight="1" x14ac:dyDescent="0.25">
      <c r="A720" s="186"/>
      <c r="B720" s="186"/>
      <c r="C720" s="186"/>
      <c r="D720" s="186"/>
      <c r="E720" s="183" t="s">
        <v>304</v>
      </c>
      <c r="F720" s="41"/>
      <c r="G720" s="193" t="s">
        <v>444</v>
      </c>
      <c r="H720" s="41" t="s">
        <v>20</v>
      </c>
      <c r="I720" s="37">
        <f t="shared" si="124"/>
        <v>0</v>
      </c>
      <c r="J720" s="309">
        <f t="shared" si="124"/>
        <v>0</v>
      </c>
      <c r="K720" s="309">
        <f t="shared" si="124"/>
        <v>0</v>
      </c>
      <c r="L720" s="33"/>
      <c r="M720" s="207"/>
    </row>
    <row r="721" spans="1:16" ht="30" hidden="1" customHeight="1" x14ac:dyDescent="0.25">
      <c r="A721" s="186"/>
      <c r="B721" s="186"/>
      <c r="C721" s="186"/>
      <c r="D721" s="186"/>
      <c r="E721" s="183"/>
      <c r="F721" s="41" t="s">
        <v>305</v>
      </c>
      <c r="G721" s="193" t="s">
        <v>444</v>
      </c>
      <c r="H721" s="41" t="s">
        <v>20</v>
      </c>
      <c r="I721" s="37">
        <v>0</v>
      </c>
      <c r="J721" s="309">
        <f>K721-I721</f>
        <v>0</v>
      </c>
      <c r="K721" s="309">
        <v>0</v>
      </c>
      <c r="L721" s="33"/>
      <c r="M721" s="207"/>
    </row>
    <row r="722" spans="1:16" s="29" customFormat="1" ht="20.100000000000001" customHeight="1" x14ac:dyDescent="0.25">
      <c r="A722" s="184"/>
      <c r="B722" s="184">
        <v>32</v>
      </c>
      <c r="C722" s="184"/>
      <c r="D722" s="184"/>
      <c r="E722" s="184"/>
      <c r="F722" s="43"/>
      <c r="G722" s="193" t="s">
        <v>444</v>
      </c>
      <c r="H722" s="44" t="s">
        <v>21</v>
      </c>
      <c r="I722" s="32">
        <f>I723+I749+I776</f>
        <v>73000</v>
      </c>
      <c r="J722" s="308">
        <f>J723+J749+J776</f>
        <v>0</v>
      </c>
      <c r="K722" s="308">
        <f>K723+K749+K776</f>
        <v>73000</v>
      </c>
      <c r="L722" s="33"/>
      <c r="M722" s="207"/>
      <c r="N722" s="296"/>
      <c r="O722" s="28"/>
      <c r="P722" s="28"/>
    </row>
    <row r="723" spans="1:16" s="159" customFormat="1" ht="20.100000000000001" customHeight="1" x14ac:dyDescent="0.25">
      <c r="A723" s="188"/>
      <c r="B723" s="188"/>
      <c r="C723" s="184">
        <v>321</v>
      </c>
      <c r="D723" s="184"/>
      <c r="E723" s="184"/>
      <c r="F723" s="43"/>
      <c r="G723" s="193" t="s">
        <v>444</v>
      </c>
      <c r="H723" s="44" t="s">
        <v>22</v>
      </c>
      <c r="I723" s="382">
        <f>I724+I733+I744</f>
        <v>10000</v>
      </c>
      <c r="J723" s="383">
        <f>J724+J733+J744</f>
        <v>-1640</v>
      </c>
      <c r="K723" s="383">
        <f t="shared" ref="K723" si="125">K724+K733+K744</f>
        <v>8360</v>
      </c>
      <c r="L723" s="33"/>
      <c r="M723" s="207"/>
      <c r="N723" s="296"/>
      <c r="O723" s="158"/>
      <c r="P723" s="158"/>
    </row>
    <row r="724" spans="1:16" ht="20.100000000000001" customHeight="1" x14ac:dyDescent="0.25">
      <c r="A724" s="186"/>
      <c r="B724" s="186"/>
      <c r="C724" s="186"/>
      <c r="D724" s="186">
        <v>3211</v>
      </c>
      <c r="E724" s="186"/>
      <c r="F724" s="45"/>
      <c r="G724" s="193" t="s">
        <v>444</v>
      </c>
      <c r="H724" s="41" t="s">
        <v>23</v>
      </c>
      <c r="I724" s="37">
        <f t="shared" ref="I724:K724" si="126">I725+I727+I729+I731</f>
        <v>5000</v>
      </c>
      <c r="J724" s="309">
        <f t="shared" si="126"/>
        <v>-440</v>
      </c>
      <c r="K724" s="309">
        <f t="shared" si="126"/>
        <v>4560</v>
      </c>
      <c r="L724" s="33"/>
      <c r="M724" s="207"/>
    </row>
    <row r="725" spans="1:16" ht="20.100000000000001" hidden="1" customHeight="1" x14ac:dyDescent="0.25">
      <c r="A725" s="186"/>
      <c r="B725" s="186"/>
      <c r="C725" s="186"/>
      <c r="D725" s="186"/>
      <c r="E725" s="183" t="s">
        <v>306</v>
      </c>
      <c r="F725" s="41"/>
      <c r="G725" s="193" t="s">
        <v>444</v>
      </c>
      <c r="H725" s="41" t="s">
        <v>101</v>
      </c>
      <c r="I725" s="37">
        <f>I726</f>
        <v>1000</v>
      </c>
      <c r="J725" s="309">
        <f>J726</f>
        <v>10</v>
      </c>
      <c r="K725" s="309">
        <f t="shared" ref="K725" si="127">K726</f>
        <v>1010</v>
      </c>
      <c r="L725" s="33"/>
      <c r="M725" s="207"/>
    </row>
    <row r="726" spans="1:16" ht="20.100000000000001" hidden="1" customHeight="1" x14ac:dyDescent="0.25">
      <c r="A726" s="186"/>
      <c r="B726" s="186"/>
      <c r="C726" s="186"/>
      <c r="D726" s="186"/>
      <c r="E726" s="183"/>
      <c r="F726" s="41" t="s">
        <v>307</v>
      </c>
      <c r="G726" s="193" t="s">
        <v>444</v>
      </c>
      <c r="H726" s="41" t="s">
        <v>101</v>
      </c>
      <c r="I726" s="37">
        <v>1000</v>
      </c>
      <c r="J726" s="309">
        <f>K726-I726</f>
        <v>10</v>
      </c>
      <c r="K726" s="309">
        <v>1010</v>
      </c>
      <c r="L726" s="33"/>
      <c r="M726" s="207"/>
    </row>
    <row r="727" spans="1:16" ht="30" hidden="1" customHeight="1" x14ac:dyDescent="0.25">
      <c r="A727" s="186"/>
      <c r="B727" s="186"/>
      <c r="C727" s="186"/>
      <c r="D727" s="186"/>
      <c r="E727" s="183" t="s">
        <v>308</v>
      </c>
      <c r="F727" s="41"/>
      <c r="G727" s="193" t="s">
        <v>444</v>
      </c>
      <c r="H727" s="41" t="s">
        <v>102</v>
      </c>
      <c r="I727" s="37">
        <f>I728</f>
        <v>4000</v>
      </c>
      <c r="J727" s="309">
        <f t="shared" ref="J727:K727" si="128">J728</f>
        <v>-450</v>
      </c>
      <c r="K727" s="309">
        <f t="shared" si="128"/>
        <v>3550</v>
      </c>
      <c r="L727" s="33"/>
      <c r="M727" s="207"/>
    </row>
    <row r="728" spans="1:16" ht="30" hidden="1" customHeight="1" x14ac:dyDescent="0.25">
      <c r="A728" s="186"/>
      <c r="B728" s="186"/>
      <c r="C728" s="186"/>
      <c r="D728" s="186"/>
      <c r="E728" s="183"/>
      <c r="F728" s="41" t="s">
        <v>309</v>
      </c>
      <c r="G728" s="193" t="s">
        <v>444</v>
      </c>
      <c r="H728" s="41" t="s">
        <v>102</v>
      </c>
      <c r="I728" s="37">
        <v>4000</v>
      </c>
      <c r="J728" s="309">
        <f>K728-I728</f>
        <v>-450</v>
      </c>
      <c r="K728" s="309">
        <v>3550</v>
      </c>
      <c r="L728" s="33"/>
      <c r="M728" s="207"/>
      <c r="N728" s="292"/>
      <c r="O728" s="25"/>
      <c r="P728" s="25"/>
    </row>
    <row r="729" spans="1:16" ht="30" hidden="1" customHeight="1" x14ac:dyDescent="0.25">
      <c r="A729" s="186"/>
      <c r="B729" s="186"/>
      <c r="C729" s="186"/>
      <c r="D729" s="186"/>
      <c r="E729" s="183" t="s">
        <v>310</v>
      </c>
      <c r="F729" s="41"/>
      <c r="G729" s="193" t="s">
        <v>444</v>
      </c>
      <c r="H729" s="41" t="s">
        <v>355</v>
      </c>
      <c r="I729" s="37">
        <f>I730</f>
        <v>0</v>
      </c>
      <c r="J729" s="309">
        <f t="shared" ref="J729:K729" si="129">J730</f>
        <v>0</v>
      </c>
      <c r="K729" s="309">
        <f t="shared" si="129"/>
        <v>0</v>
      </c>
      <c r="L729" s="33"/>
      <c r="M729" s="207"/>
      <c r="N729" s="292"/>
      <c r="O729" s="25"/>
      <c r="P729" s="25"/>
    </row>
    <row r="730" spans="1:16" ht="30" hidden="1" customHeight="1" x14ac:dyDescent="0.25">
      <c r="A730" s="186"/>
      <c r="B730" s="186"/>
      <c r="C730" s="186"/>
      <c r="D730" s="186"/>
      <c r="E730" s="183"/>
      <c r="F730" s="41" t="s">
        <v>311</v>
      </c>
      <c r="G730" s="193" t="s">
        <v>444</v>
      </c>
      <c r="H730" s="41" t="s">
        <v>103</v>
      </c>
      <c r="I730" s="37">
        <v>0</v>
      </c>
      <c r="J730" s="309">
        <f>K730-I730</f>
        <v>0</v>
      </c>
      <c r="K730" s="309">
        <v>0</v>
      </c>
      <c r="L730" s="33"/>
      <c r="M730" s="207"/>
      <c r="N730" s="292"/>
      <c r="O730" s="25"/>
      <c r="P730" s="25"/>
    </row>
    <row r="731" spans="1:16" ht="20.100000000000001" hidden="1" customHeight="1" x14ac:dyDescent="0.25">
      <c r="A731" s="186"/>
      <c r="B731" s="186"/>
      <c r="C731" s="186"/>
      <c r="D731" s="186"/>
      <c r="E731" s="183" t="s">
        <v>312</v>
      </c>
      <c r="F731" s="41"/>
      <c r="G731" s="193" t="s">
        <v>444</v>
      </c>
      <c r="H731" s="41" t="s">
        <v>104</v>
      </c>
      <c r="I731" s="37">
        <f>I732</f>
        <v>0</v>
      </c>
      <c r="J731" s="309">
        <f>J732</f>
        <v>0</v>
      </c>
      <c r="K731" s="309">
        <f>K732</f>
        <v>0</v>
      </c>
      <c r="L731" s="33"/>
      <c r="M731" s="207"/>
      <c r="N731" s="292"/>
      <c r="O731" s="25"/>
      <c r="P731" s="25"/>
    </row>
    <row r="732" spans="1:16" ht="20.100000000000001" hidden="1" customHeight="1" x14ac:dyDescent="0.25">
      <c r="A732" s="186"/>
      <c r="B732" s="186"/>
      <c r="C732" s="186"/>
      <c r="D732" s="186"/>
      <c r="E732" s="183"/>
      <c r="F732" s="41" t="s">
        <v>313</v>
      </c>
      <c r="G732" s="193" t="s">
        <v>444</v>
      </c>
      <c r="H732" s="41" t="s">
        <v>104</v>
      </c>
      <c r="I732" s="37">
        <v>0</v>
      </c>
      <c r="J732" s="309">
        <f>K732-I732</f>
        <v>0</v>
      </c>
      <c r="K732" s="309">
        <v>0</v>
      </c>
      <c r="L732" s="33"/>
      <c r="M732" s="207"/>
      <c r="N732" s="292"/>
      <c r="O732" s="25"/>
      <c r="P732" s="25"/>
    </row>
    <row r="733" spans="1:16" ht="29.25" customHeight="1" x14ac:dyDescent="0.25">
      <c r="A733" s="186"/>
      <c r="B733" s="186"/>
      <c r="C733" s="186"/>
      <c r="D733" s="186">
        <v>3212</v>
      </c>
      <c r="E733" s="186"/>
      <c r="F733" s="45"/>
      <c r="G733" s="193" t="s">
        <v>444</v>
      </c>
      <c r="H733" s="41" t="s">
        <v>24</v>
      </c>
      <c r="I733" s="37">
        <f>I734</f>
        <v>2000</v>
      </c>
      <c r="J733" s="309">
        <f>J734</f>
        <v>200</v>
      </c>
      <c r="K733" s="309">
        <f>K734</f>
        <v>2200</v>
      </c>
      <c r="L733" s="33"/>
      <c r="M733" s="207"/>
      <c r="N733" s="292"/>
      <c r="O733" s="25"/>
      <c r="P733" s="25"/>
    </row>
    <row r="734" spans="1:16" ht="20.100000000000001" hidden="1" customHeight="1" x14ac:dyDescent="0.25">
      <c r="A734" s="186"/>
      <c r="B734" s="186"/>
      <c r="C734" s="186"/>
      <c r="D734" s="186"/>
      <c r="E734" s="183" t="s">
        <v>314</v>
      </c>
      <c r="F734" s="41"/>
      <c r="G734" s="193" t="s">
        <v>444</v>
      </c>
      <c r="H734" s="41" t="s">
        <v>105</v>
      </c>
      <c r="I734" s="37">
        <f t="shared" ref="I734:K734" si="130">I735</f>
        <v>2000</v>
      </c>
      <c r="J734" s="309">
        <f t="shared" si="130"/>
        <v>200</v>
      </c>
      <c r="K734" s="309">
        <f t="shared" si="130"/>
        <v>2200</v>
      </c>
      <c r="L734" s="33"/>
      <c r="M734" s="207"/>
      <c r="N734" s="292"/>
      <c r="O734" s="25"/>
      <c r="P734" s="25"/>
    </row>
    <row r="735" spans="1:16" ht="20.100000000000001" hidden="1" customHeight="1" x14ac:dyDescent="0.25">
      <c r="A735" s="186"/>
      <c r="B735" s="186"/>
      <c r="C735" s="186"/>
      <c r="D735" s="186"/>
      <c r="E735" s="183"/>
      <c r="F735" s="41" t="s">
        <v>315</v>
      </c>
      <c r="G735" s="193" t="s">
        <v>444</v>
      </c>
      <c r="H735" s="41" t="s">
        <v>105</v>
      </c>
      <c r="I735" s="37">
        <v>2000</v>
      </c>
      <c r="J735" s="309">
        <f>K735-I735</f>
        <v>200</v>
      </c>
      <c r="K735" s="309">
        <v>2200</v>
      </c>
      <c r="L735" s="33"/>
      <c r="M735" s="207"/>
      <c r="N735" s="292"/>
      <c r="O735" s="25"/>
      <c r="P735" s="25"/>
    </row>
    <row r="736" spans="1:16" ht="20.100000000000001" hidden="1" customHeight="1" x14ac:dyDescent="0.25">
      <c r="A736" s="186"/>
      <c r="B736" s="186"/>
      <c r="C736" s="186"/>
      <c r="D736" s="186"/>
      <c r="E736" s="183" t="s">
        <v>316</v>
      </c>
      <c r="F736" s="41"/>
      <c r="G736" s="193" t="s">
        <v>444</v>
      </c>
      <c r="H736" s="41" t="s">
        <v>317</v>
      </c>
      <c r="I736" s="37"/>
      <c r="J736" s="309"/>
      <c r="K736" s="309"/>
      <c r="L736" s="33"/>
      <c r="M736" s="207"/>
      <c r="N736" s="292"/>
      <c r="O736" s="25"/>
      <c r="P736" s="25"/>
    </row>
    <row r="737" spans="1:16" ht="20.100000000000001" hidden="1" customHeight="1" x14ac:dyDescent="0.25">
      <c r="A737" s="186"/>
      <c r="B737" s="186"/>
      <c r="C737" s="186"/>
      <c r="D737" s="186"/>
      <c r="E737" s="183"/>
      <c r="F737" s="41" t="s">
        <v>318</v>
      </c>
      <c r="G737" s="193" t="s">
        <v>444</v>
      </c>
      <c r="H737" s="41" t="s">
        <v>317</v>
      </c>
      <c r="I737" s="37"/>
      <c r="J737" s="309"/>
      <c r="K737" s="309"/>
      <c r="L737" s="33"/>
      <c r="M737" s="207"/>
      <c r="N737" s="292"/>
      <c r="O737" s="25"/>
      <c r="P737" s="25"/>
    </row>
    <row r="738" spans="1:16" ht="20.100000000000001" hidden="1" customHeight="1" x14ac:dyDescent="0.25">
      <c r="A738" s="186"/>
      <c r="B738" s="186"/>
      <c r="C738" s="186"/>
      <c r="D738" s="186">
        <v>3213</v>
      </c>
      <c r="E738" s="186"/>
      <c r="F738" s="45"/>
      <c r="G738" s="193" t="s">
        <v>444</v>
      </c>
      <c r="H738" s="41" t="s">
        <v>25</v>
      </c>
      <c r="I738" s="37"/>
      <c r="J738" s="309"/>
      <c r="K738" s="309"/>
      <c r="L738" s="33"/>
      <c r="M738" s="207"/>
      <c r="N738" s="292"/>
      <c r="O738" s="25"/>
      <c r="P738" s="25"/>
    </row>
    <row r="739" spans="1:16" ht="20.100000000000001" hidden="1" customHeight="1" x14ac:dyDescent="0.25">
      <c r="A739" s="186"/>
      <c r="B739" s="186"/>
      <c r="C739" s="186"/>
      <c r="D739" s="186"/>
      <c r="E739" s="183" t="s">
        <v>107</v>
      </c>
      <c r="F739" s="41"/>
      <c r="G739" s="193" t="s">
        <v>444</v>
      </c>
      <c r="H739" s="41" t="s">
        <v>108</v>
      </c>
      <c r="I739" s="37"/>
      <c r="J739" s="309"/>
      <c r="K739" s="309"/>
      <c r="L739" s="33"/>
      <c r="M739" s="207"/>
      <c r="N739" s="292"/>
      <c r="O739" s="25"/>
      <c r="P739" s="25"/>
    </row>
    <row r="740" spans="1:16" ht="20.100000000000001" hidden="1" customHeight="1" x14ac:dyDescent="0.25">
      <c r="A740" s="186"/>
      <c r="B740" s="186"/>
      <c r="C740" s="186"/>
      <c r="D740" s="186"/>
      <c r="E740" s="183"/>
      <c r="F740" s="41" t="s">
        <v>109</v>
      </c>
      <c r="G740" s="193" t="s">
        <v>444</v>
      </c>
      <c r="H740" s="41" t="s">
        <v>319</v>
      </c>
      <c r="I740" s="37"/>
      <c r="J740" s="309"/>
      <c r="K740" s="309"/>
      <c r="L740" s="33"/>
      <c r="M740" s="207"/>
      <c r="N740" s="292"/>
      <c r="O740" s="25"/>
      <c r="P740" s="25"/>
    </row>
    <row r="741" spans="1:16" ht="20.100000000000001" hidden="1" customHeight="1" x14ac:dyDescent="0.25">
      <c r="A741" s="186"/>
      <c r="B741" s="186"/>
      <c r="C741" s="186"/>
      <c r="D741" s="186"/>
      <c r="E741" s="183"/>
      <c r="F741" s="41" t="s">
        <v>111</v>
      </c>
      <c r="G741" s="193" t="s">
        <v>444</v>
      </c>
      <c r="H741" s="41" t="s">
        <v>320</v>
      </c>
      <c r="I741" s="37"/>
      <c r="J741" s="309"/>
      <c r="K741" s="309"/>
      <c r="L741" s="33"/>
      <c r="M741" s="207"/>
      <c r="N741" s="292"/>
      <c r="O741" s="25"/>
      <c r="P741" s="25"/>
    </row>
    <row r="742" spans="1:16" ht="20.100000000000001" hidden="1" customHeight="1" x14ac:dyDescent="0.25">
      <c r="A742" s="186"/>
      <c r="B742" s="186"/>
      <c r="C742" s="186"/>
      <c r="D742" s="186"/>
      <c r="E742" s="183" t="s">
        <v>113</v>
      </c>
      <c r="F742" s="41"/>
      <c r="G742" s="193" t="s">
        <v>444</v>
      </c>
      <c r="H742" s="41" t="s">
        <v>114</v>
      </c>
      <c r="I742" s="37"/>
      <c r="J742" s="309"/>
      <c r="K742" s="309"/>
      <c r="L742" s="33"/>
      <c r="M742" s="207"/>
      <c r="N742" s="292"/>
      <c r="O742" s="25"/>
      <c r="P742" s="25"/>
    </row>
    <row r="743" spans="1:16" ht="20.100000000000001" hidden="1" customHeight="1" x14ac:dyDescent="0.25">
      <c r="A743" s="186"/>
      <c r="B743" s="186"/>
      <c r="C743" s="186"/>
      <c r="D743" s="186"/>
      <c r="E743" s="183"/>
      <c r="F743" s="41" t="s">
        <v>115</v>
      </c>
      <c r="G743" s="193" t="s">
        <v>444</v>
      </c>
      <c r="H743" s="41" t="s">
        <v>114</v>
      </c>
      <c r="I743" s="37"/>
      <c r="J743" s="309"/>
      <c r="K743" s="309"/>
      <c r="L743" s="33"/>
      <c r="M743" s="207"/>
      <c r="N743" s="292"/>
      <c r="O743" s="25"/>
      <c r="P743" s="25"/>
    </row>
    <row r="744" spans="1:16" ht="20.100000000000001" customHeight="1" x14ac:dyDescent="0.25">
      <c r="A744" s="186"/>
      <c r="B744" s="186"/>
      <c r="C744" s="186"/>
      <c r="D744" s="186">
        <v>3213</v>
      </c>
      <c r="E744" s="225"/>
      <c r="F744" s="226"/>
      <c r="G744" s="193" t="s">
        <v>444</v>
      </c>
      <c r="H744" s="41" t="s">
        <v>25</v>
      </c>
      <c r="I744" s="37">
        <f>I745+I747</f>
        <v>3000</v>
      </c>
      <c r="J744" s="309">
        <f t="shared" ref="J744:K744" si="131">J745+J747</f>
        <v>-1400</v>
      </c>
      <c r="K744" s="309">
        <f t="shared" si="131"/>
        <v>1600</v>
      </c>
      <c r="L744" s="33"/>
      <c r="M744" s="207"/>
      <c r="N744" s="292"/>
      <c r="O744" s="25"/>
      <c r="P744" s="25"/>
    </row>
    <row r="745" spans="1:16" ht="20.100000000000001" hidden="1" customHeight="1" x14ac:dyDescent="0.25">
      <c r="A745" s="186"/>
      <c r="B745" s="186"/>
      <c r="C745" s="186"/>
      <c r="D745" s="225"/>
      <c r="E745" s="183" t="s">
        <v>107</v>
      </c>
      <c r="F745" s="41"/>
      <c r="G745" s="193" t="s">
        <v>444</v>
      </c>
      <c r="H745" s="41" t="s">
        <v>108</v>
      </c>
      <c r="I745" s="37">
        <f>I746</f>
        <v>3000</v>
      </c>
      <c r="J745" s="309">
        <f t="shared" ref="J745:K745" si="132">J746</f>
        <v>-1400</v>
      </c>
      <c r="K745" s="309">
        <f t="shared" si="132"/>
        <v>1600</v>
      </c>
      <c r="L745" s="33"/>
      <c r="M745" s="207"/>
      <c r="N745" s="292"/>
      <c r="O745" s="25"/>
      <c r="P745" s="25"/>
    </row>
    <row r="746" spans="1:16" ht="20.100000000000001" hidden="1" customHeight="1" x14ac:dyDescent="0.25">
      <c r="A746" s="186"/>
      <c r="B746" s="186"/>
      <c r="C746" s="186"/>
      <c r="D746" s="225"/>
      <c r="E746" s="183"/>
      <c r="F746" s="41" t="s">
        <v>109</v>
      </c>
      <c r="G746" s="193" t="s">
        <v>444</v>
      </c>
      <c r="H746" s="41" t="s">
        <v>319</v>
      </c>
      <c r="I746" s="37">
        <v>3000</v>
      </c>
      <c r="J746" s="309">
        <f>K746-I746</f>
        <v>-1400</v>
      </c>
      <c r="K746" s="309">
        <v>1600</v>
      </c>
      <c r="L746" s="33"/>
      <c r="M746" s="207"/>
      <c r="N746" s="292"/>
      <c r="O746" s="25"/>
      <c r="P746" s="25"/>
    </row>
    <row r="747" spans="1:16" s="170" customFormat="1" ht="20.100000000000001" hidden="1" customHeight="1" x14ac:dyDescent="0.25">
      <c r="A747" s="186"/>
      <c r="B747" s="186"/>
      <c r="C747" s="186"/>
      <c r="D747" s="225"/>
      <c r="E747" s="183" t="s">
        <v>113</v>
      </c>
      <c r="F747" s="41"/>
      <c r="G747" s="193" t="s">
        <v>444</v>
      </c>
      <c r="H747" s="41" t="s">
        <v>114</v>
      </c>
      <c r="I747" s="37">
        <f>I748</f>
        <v>0</v>
      </c>
      <c r="J747" s="309">
        <f t="shared" ref="J747:K747" si="133">J748</f>
        <v>0</v>
      </c>
      <c r="K747" s="309">
        <f t="shared" si="133"/>
        <v>0</v>
      </c>
      <c r="L747" s="33"/>
      <c r="M747" s="207"/>
      <c r="N747" s="292"/>
    </row>
    <row r="748" spans="1:16" s="170" customFormat="1" ht="20.100000000000001" hidden="1" customHeight="1" x14ac:dyDescent="0.25">
      <c r="A748" s="186"/>
      <c r="B748" s="186"/>
      <c r="C748" s="186"/>
      <c r="D748" s="225"/>
      <c r="E748" s="183"/>
      <c r="F748" s="41" t="s">
        <v>115</v>
      </c>
      <c r="G748" s="193" t="s">
        <v>444</v>
      </c>
      <c r="H748" s="41" t="s">
        <v>114</v>
      </c>
      <c r="I748" s="37">
        <v>0</v>
      </c>
      <c r="J748" s="309">
        <f>K748-I748</f>
        <v>0</v>
      </c>
      <c r="K748" s="309">
        <v>0</v>
      </c>
      <c r="L748" s="33"/>
      <c r="M748" s="207"/>
      <c r="N748" s="292"/>
    </row>
    <row r="749" spans="1:16" s="159" customFormat="1" ht="20.100000000000001" customHeight="1" x14ac:dyDescent="0.25">
      <c r="A749" s="188"/>
      <c r="B749" s="188"/>
      <c r="C749" s="184">
        <v>322</v>
      </c>
      <c r="D749" s="184"/>
      <c r="E749" s="184"/>
      <c r="F749" s="43"/>
      <c r="G749" s="193" t="s">
        <v>444</v>
      </c>
      <c r="H749" s="44" t="s">
        <v>26</v>
      </c>
      <c r="I749" s="32">
        <f>I750+I760+I765+I773</f>
        <v>28300</v>
      </c>
      <c r="J749" s="308">
        <f>J750+J760+J765+J773</f>
        <v>1939.9999999999998</v>
      </c>
      <c r="K749" s="308">
        <f>K750+K760+K765+K773</f>
        <v>30240</v>
      </c>
      <c r="L749" s="33"/>
      <c r="M749" s="207"/>
      <c r="N749" s="296"/>
      <c r="O749" s="158"/>
      <c r="P749" s="158"/>
    </row>
    <row r="750" spans="1:16" ht="20.100000000000001" customHeight="1" x14ac:dyDescent="0.25">
      <c r="A750" s="186"/>
      <c r="B750" s="186"/>
      <c r="C750" s="186"/>
      <c r="D750" s="186">
        <v>3221</v>
      </c>
      <c r="E750" s="186"/>
      <c r="F750" s="45"/>
      <c r="G750" s="193" t="s">
        <v>444</v>
      </c>
      <c r="H750" s="41" t="s">
        <v>116</v>
      </c>
      <c r="I750" s="37">
        <f>I751+I754+I756+I758</f>
        <v>4700</v>
      </c>
      <c r="J750" s="309">
        <f>J751+J754+J756+J758</f>
        <v>645.79999999999973</v>
      </c>
      <c r="K750" s="309">
        <f>K751+K754+K756+K758</f>
        <v>5345.7999999999993</v>
      </c>
      <c r="L750" s="33"/>
      <c r="M750" s="207"/>
    </row>
    <row r="751" spans="1:16" ht="20.100000000000001" hidden="1" customHeight="1" x14ac:dyDescent="0.25">
      <c r="A751" s="186"/>
      <c r="B751" s="186"/>
      <c r="C751" s="186"/>
      <c r="D751" s="186"/>
      <c r="E751" s="183" t="s">
        <v>117</v>
      </c>
      <c r="F751" s="41"/>
      <c r="G751" s="193" t="s">
        <v>444</v>
      </c>
      <c r="H751" s="41" t="s">
        <v>118</v>
      </c>
      <c r="I751" s="37">
        <f>I752+I753</f>
        <v>2000</v>
      </c>
      <c r="J751" s="309">
        <f>J752+J753</f>
        <v>655.79999999999973</v>
      </c>
      <c r="K751" s="309">
        <f>K752+K753</f>
        <v>2655.7999999999997</v>
      </c>
      <c r="L751" s="33"/>
      <c r="M751" s="207"/>
    </row>
    <row r="752" spans="1:16" ht="20.100000000000001" hidden="1" customHeight="1" x14ac:dyDescent="0.25">
      <c r="A752" s="186"/>
      <c r="B752" s="186"/>
      <c r="C752" s="186"/>
      <c r="D752" s="186"/>
      <c r="E752" s="183"/>
      <c r="F752" s="41" t="s">
        <v>119</v>
      </c>
      <c r="G752" s="193" t="s">
        <v>444</v>
      </c>
      <c r="H752" s="41" t="s">
        <v>118</v>
      </c>
      <c r="I752" s="37">
        <v>1900</v>
      </c>
      <c r="J752" s="309">
        <f>K752-I752</f>
        <v>755.79999999999973</v>
      </c>
      <c r="K752" s="309">
        <f>2543.16+12.64+100</f>
        <v>2655.7999999999997</v>
      </c>
      <c r="L752" s="33"/>
      <c r="M752" s="207"/>
    </row>
    <row r="753" spans="1:13" ht="20.100000000000001" hidden="1" customHeight="1" x14ac:dyDescent="0.25">
      <c r="A753" s="186"/>
      <c r="B753" s="186"/>
      <c r="C753" s="186"/>
      <c r="D753" s="186"/>
      <c r="E753" s="183"/>
      <c r="F753" s="41" t="s">
        <v>120</v>
      </c>
      <c r="G753" s="193" t="s">
        <v>444</v>
      </c>
      <c r="H753" s="41" t="s">
        <v>321</v>
      </c>
      <c r="I753" s="37">
        <v>100</v>
      </c>
      <c r="J753" s="309">
        <f>K753-I753</f>
        <v>-100</v>
      </c>
      <c r="K753" s="309">
        <v>0</v>
      </c>
      <c r="L753" s="33"/>
      <c r="M753" s="207"/>
    </row>
    <row r="754" spans="1:13" ht="30" hidden="1" customHeight="1" x14ac:dyDescent="0.25">
      <c r="A754" s="186"/>
      <c r="B754" s="186"/>
      <c r="C754" s="186"/>
      <c r="D754" s="186"/>
      <c r="E754" s="183" t="s">
        <v>122</v>
      </c>
      <c r="F754" s="41"/>
      <c r="G754" s="193" t="s">
        <v>444</v>
      </c>
      <c r="H754" s="41" t="s">
        <v>123</v>
      </c>
      <c r="I754" s="37">
        <f>I755</f>
        <v>1000</v>
      </c>
      <c r="J754" s="309">
        <f>J755</f>
        <v>170</v>
      </c>
      <c r="K754" s="309">
        <f>K755</f>
        <v>1170</v>
      </c>
      <c r="L754" s="33"/>
      <c r="M754" s="207"/>
    </row>
    <row r="755" spans="1:13" ht="30" hidden="1" customHeight="1" x14ac:dyDescent="0.25">
      <c r="A755" s="186"/>
      <c r="B755" s="186"/>
      <c r="C755" s="186"/>
      <c r="D755" s="186"/>
      <c r="E755" s="183"/>
      <c r="F755" s="41" t="s">
        <v>124</v>
      </c>
      <c r="G755" s="193" t="s">
        <v>444</v>
      </c>
      <c r="H755" s="41" t="s">
        <v>123</v>
      </c>
      <c r="I755" s="37">
        <v>1000</v>
      </c>
      <c r="J755" s="309">
        <f>K755-I755</f>
        <v>170</v>
      </c>
      <c r="K755" s="309">
        <v>1170</v>
      </c>
      <c r="L755" s="33"/>
      <c r="M755" s="207"/>
    </row>
    <row r="756" spans="1:13" ht="31.5" hidden="1" customHeight="1" x14ac:dyDescent="0.25">
      <c r="A756" s="186"/>
      <c r="B756" s="186"/>
      <c r="C756" s="186"/>
      <c r="D756" s="186"/>
      <c r="E756" s="183" t="s">
        <v>125</v>
      </c>
      <c r="F756" s="41"/>
      <c r="G756" s="193" t="s">
        <v>444</v>
      </c>
      <c r="H756" s="41" t="s">
        <v>126</v>
      </c>
      <c r="I756" s="37">
        <f>I757</f>
        <v>800</v>
      </c>
      <c r="J756" s="309">
        <f>J757</f>
        <v>-500</v>
      </c>
      <c r="K756" s="309">
        <f>K757</f>
        <v>300</v>
      </c>
      <c r="L756" s="33"/>
      <c r="M756" s="207"/>
    </row>
    <row r="757" spans="1:13" ht="20.100000000000001" hidden="1" customHeight="1" x14ac:dyDescent="0.25">
      <c r="A757" s="186"/>
      <c r="B757" s="186"/>
      <c r="C757" s="186"/>
      <c r="D757" s="186"/>
      <c r="E757" s="183"/>
      <c r="F757" s="41" t="s">
        <v>127</v>
      </c>
      <c r="G757" s="193" t="s">
        <v>444</v>
      </c>
      <c r="H757" s="41" t="s">
        <v>126</v>
      </c>
      <c r="I757" s="37">
        <v>800</v>
      </c>
      <c r="J757" s="309">
        <f>K757-I757</f>
        <v>-500</v>
      </c>
      <c r="K757" s="309">
        <v>300</v>
      </c>
      <c r="L757" s="33"/>
      <c r="M757" s="207"/>
    </row>
    <row r="758" spans="1:13" ht="20.100000000000001" hidden="1" customHeight="1" x14ac:dyDescent="0.25">
      <c r="A758" s="186"/>
      <c r="B758" s="186"/>
      <c r="C758" s="186"/>
      <c r="D758" s="186"/>
      <c r="E758" s="183" t="s">
        <v>128</v>
      </c>
      <c r="F758" s="41"/>
      <c r="G758" s="193" t="s">
        <v>444</v>
      </c>
      <c r="H758" s="41" t="s">
        <v>129</v>
      </c>
      <c r="I758" s="37">
        <f>I759</f>
        <v>900</v>
      </c>
      <c r="J758" s="309">
        <f>J759</f>
        <v>320</v>
      </c>
      <c r="K758" s="309">
        <f>K759</f>
        <v>1220</v>
      </c>
      <c r="L758" s="33"/>
      <c r="M758" s="207"/>
    </row>
    <row r="759" spans="1:13" ht="20.100000000000001" hidden="1" customHeight="1" x14ac:dyDescent="0.25">
      <c r="A759" s="186"/>
      <c r="B759" s="186"/>
      <c r="C759" s="186"/>
      <c r="D759" s="186"/>
      <c r="E759" s="183"/>
      <c r="F759" s="41" t="s">
        <v>130</v>
      </c>
      <c r="G759" s="193" t="s">
        <v>444</v>
      </c>
      <c r="H759" s="41" t="s">
        <v>129</v>
      </c>
      <c r="I759" s="37">
        <v>900</v>
      </c>
      <c r="J759" s="309">
        <f>K759-I759</f>
        <v>320</v>
      </c>
      <c r="K759" s="309">
        <v>1220</v>
      </c>
      <c r="L759" s="33"/>
      <c r="M759" s="207"/>
    </row>
    <row r="760" spans="1:13" ht="20.100000000000001" customHeight="1" x14ac:dyDescent="0.25">
      <c r="A760" s="186"/>
      <c r="B760" s="186"/>
      <c r="C760" s="186"/>
      <c r="D760" s="186">
        <v>3222</v>
      </c>
      <c r="E760" s="186"/>
      <c r="F760" s="45"/>
      <c r="G760" s="193" t="s">
        <v>444</v>
      </c>
      <c r="H760" s="41" t="s">
        <v>28</v>
      </c>
      <c r="I760" s="37">
        <f>I761+I763</f>
        <v>11600</v>
      </c>
      <c r="J760" s="309">
        <f>J761+J763</f>
        <v>3155</v>
      </c>
      <c r="K760" s="309">
        <f>K761+K763</f>
        <v>14755</v>
      </c>
      <c r="L760" s="33"/>
      <c r="M760" s="207"/>
    </row>
    <row r="761" spans="1:13" ht="20.100000000000001" hidden="1" customHeight="1" x14ac:dyDescent="0.25">
      <c r="A761" s="186"/>
      <c r="B761" s="186"/>
      <c r="C761" s="186"/>
      <c r="D761" s="186"/>
      <c r="E761" s="183" t="s">
        <v>134</v>
      </c>
      <c r="F761" s="41"/>
      <c r="G761" s="193" t="s">
        <v>444</v>
      </c>
      <c r="H761" s="41" t="s">
        <v>135</v>
      </c>
      <c r="I761" s="37">
        <f>I762</f>
        <v>0</v>
      </c>
      <c r="J761" s="309">
        <f>J762</f>
        <v>0</v>
      </c>
      <c r="K761" s="309">
        <f>K762</f>
        <v>0</v>
      </c>
      <c r="L761" s="33"/>
      <c r="M761" s="207"/>
    </row>
    <row r="762" spans="1:13" ht="20.100000000000001" hidden="1" customHeight="1" x14ac:dyDescent="0.25">
      <c r="A762" s="186"/>
      <c r="B762" s="186"/>
      <c r="C762" s="186"/>
      <c r="D762" s="186"/>
      <c r="E762" s="183"/>
      <c r="F762" s="41" t="s">
        <v>136</v>
      </c>
      <c r="G762" s="193" t="s">
        <v>444</v>
      </c>
      <c r="H762" s="41" t="s">
        <v>135</v>
      </c>
      <c r="I762" s="37">
        <v>0</v>
      </c>
      <c r="J762" s="309">
        <v>0</v>
      </c>
      <c r="K762" s="309">
        <f>I762+J762</f>
        <v>0</v>
      </c>
      <c r="L762" s="33"/>
      <c r="M762" s="207"/>
    </row>
    <row r="763" spans="1:13" ht="20.100000000000001" hidden="1" customHeight="1" x14ac:dyDescent="0.25">
      <c r="A763" s="186"/>
      <c r="B763" s="186"/>
      <c r="C763" s="186"/>
      <c r="D763" s="186"/>
      <c r="E763" s="183" t="s">
        <v>137</v>
      </c>
      <c r="F763" s="41"/>
      <c r="G763" s="193" t="s">
        <v>444</v>
      </c>
      <c r="H763" s="41" t="s">
        <v>138</v>
      </c>
      <c r="I763" s="37">
        <f>I764</f>
        <v>11600</v>
      </c>
      <c r="J763" s="309">
        <f>J764</f>
        <v>3155</v>
      </c>
      <c r="K763" s="309">
        <f>K764</f>
        <v>14755</v>
      </c>
      <c r="L763" s="33"/>
      <c r="M763" s="207"/>
    </row>
    <row r="764" spans="1:13" ht="20.100000000000001" hidden="1" customHeight="1" x14ac:dyDescent="0.25">
      <c r="A764" s="186"/>
      <c r="B764" s="186"/>
      <c r="C764" s="186"/>
      <c r="D764" s="186"/>
      <c r="E764" s="183"/>
      <c r="F764" s="41" t="s">
        <v>139</v>
      </c>
      <c r="G764" s="193" t="s">
        <v>444</v>
      </c>
      <c r="H764" s="41" t="s">
        <v>138</v>
      </c>
      <c r="I764" s="37">
        <v>11600</v>
      </c>
      <c r="J764" s="309">
        <f>K764-I764</f>
        <v>3155</v>
      </c>
      <c r="K764" s="309">
        <f>14757.5-2.5</f>
        <v>14755</v>
      </c>
      <c r="L764" s="33"/>
      <c r="M764" s="207"/>
    </row>
    <row r="765" spans="1:13" ht="20.100000000000001" customHeight="1" x14ac:dyDescent="0.25">
      <c r="A765" s="186"/>
      <c r="B765" s="186"/>
      <c r="C765" s="186"/>
      <c r="D765" s="187">
        <v>3223</v>
      </c>
      <c r="E765" s="187"/>
      <c r="F765" s="50"/>
      <c r="G765" s="193" t="s">
        <v>444</v>
      </c>
      <c r="H765" s="48" t="s">
        <v>29</v>
      </c>
      <c r="I765" s="37">
        <f>I766+I769+I771</f>
        <v>12000</v>
      </c>
      <c r="J765" s="309">
        <f>J766+J769+J771</f>
        <v>-1860.8</v>
      </c>
      <c r="K765" s="309">
        <f>K766+K769+K771</f>
        <v>10139.200000000001</v>
      </c>
      <c r="L765" s="33"/>
      <c r="M765" s="207"/>
    </row>
    <row r="766" spans="1:13" ht="20.100000000000001" hidden="1" customHeight="1" x14ac:dyDescent="0.25">
      <c r="A766" s="186"/>
      <c r="B766" s="186"/>
      <c r="C766" s="186"/>
      <c r="D766" s="187"/>
      <c r="E766" s="183" t="s">
        <v>140</v>
      </c>
      <c r="F766" s="41"/>
      <c r="G766" s="193" t="s">
        <v>444</v>
      </c>
      <c r="H766" s="41" t="s">
        <v>141</v>
      </c>
      <c r="I766" s="37">
        <f>I767+I768</f>
        <v>5000</v>
      </c>
      <c r="J766" s="309">
        <f>J767+J768</f>
        <v>0</v>
      </c>
      <c r="K766" s="309">
        <f>K767+K768</f>
        <v>5000</v>
      </c>
      <c r="L766" s="33"/>
      <c r="M766" s="207"/>
    </row>
    <row r="767" spans="1:13" ht="20.100000000000001" hidden="1" customHeight="1" x14ac:dyDescent="0.25">
      <c r="A767" s="186"/>
      <c r="B767" s="186"/>
      <c r="C767" s="186"/>
      <c r="D767" s="187"/>
      <c r="E767" s="183"/>
      <c r="F767" s="41" t="s">
        <v>142</v>
      </c>
      <c r="G767" s="193" t="s">
        <v>444</v>
      </c>
      <c r="H767" s="41" t="s">
        <v>141</v>
      </c>
      <c r="I767" s="37">
        <v>2000</v>
      </c>
      <c r="J767" s="309">
        <f>K767-I767</f>
        <v>0</v>
      </c>
      <c r="K767" s="309">
        <v>2000</v>
      </c>
      <c r="L767" s="33"/>
      <c r="M767" s="207"/>
    </row>
    <row r="768" spans="1:13" ht="20.100000000000001" hidden="1" customHeight="1" x14ac:dyDescent="0.25">
      <c r="A768" s="186"/>
      <c r="B768" s="186"/>
      <c r="C768" s="186"/>
      <c r="D768" s="187"/>
      <c r="E768" s="183"/>
      <c r="F768" s="41" t="s">
        <v>143</v>
      </c>
      <c r="G768" s="193" t="s">
        <v>444</v>
      </c>
      <c r="H768" s="41" t="s">
        <v>323</v>
      </c>
      <c r="I768" s="37">
        <v>3000</v>
      </c>
      <c r="J768" s="309">
        <f>K768-I768</f>
        <v>0</v>
      </c>
      <c r="K768" s="309">
        <v>3000</v>
      </c>
      <c r="L768" s="33"/>
      <c r="M768" s="207"/>
    </row>
    <row r="769" spans="1:16" ht="20.100000000000001" hidden="1" customHeight="1" x14ac:dyDescent="0.25">
      <c r="A769" s="186"/>
      <c r="B769" s="186"/>
      <c r="C769" s="186"/>
      <c r="D769" s="187"/>
      <c r="E769" s="183" t="s">
        <v>145</v>
      </c>
      <c r="F769" s="41"/>
      <c r="G769" s="193" t="s">
        <v>444</v>
      </c>
      <c r="H769" s="41" t="s">
        <v>146</v>
      </c>
      <c r="I769" s="37">
        <f>I770</f>
        <v>5000</v>
      </c>
      <c r="J769" s="309">
        <f>J770</f>
        <v>0</v>
      </c>
      <c r="K769" s="309">
        <f>K770</f>
        <v>5000</v>
      </c>
      <c r="L769" s="33"/>
      <c r="M769" s="207"/>
    </row>
    <row r="770" spans="1:16" ht="20.100000000000001" hidden="1" customHeight="1" x14ac:dyDescent="0.25">
      <c r="A770" s="186"/>
      <c r="B770" s="186"/>
      <c r="C770" s="186"/>
      <c r="D770" s="187"/>
      <c r="E770" s="183"/>
      <c r="F770" s="41" t="s">
        <v>147</v>
      </c>
      <c r="G770" s="193" t="s">
        <v>444</v>
      </c>
      <c r="H770" s="41" t="s">
        <v>146</v>
      </c>
      <c r="I770" s="37">
        <v>5000</v>
      </c>
      <c r="J770" s="309">
        <f>K770-I770</f>
        <v>0</v>
      </c>
      <c r="K770" s="309">
        <v>5000</v>
      </c>
      <c r="L770" s="33"/>
      <c r="M770" s="207"/>
    </row>
    <row r="771" spans="1:16" ht="20.100000000000001" hidden="1" customHeight="1" x14ac:dyDescent="0.25">
      <c r="A771" s="186"/>
      <c r="B771" s="186"/>
      <c r="C771" s="186"/>
      <c r="D771" s="187"/>
      <c r="E771" s="183" t="s">
        <v>148</v>
      </c>
      <c r="F771" s="41"/>
      <c r="G771" s="193" t="s">
        <v>444</v>
      </c>
      <c r="H771" s="41" t="s">
        <v>149</v>
      </c>
      <c r="I771" s="37">
        <f>I772</f>
        <v>2000</v>
      </c>
      <c r="J771" s="309">
        <f>J772</f>
        <v>-1860.8</v>
      </c>
      <c r="K771" s="309">
        <f>K772</f>
        <v>139.19999999999999</v>
      </c>
      <c r="L771" s="33"/>
      <c r="M771" s="207"/>
    </row>
    <row r="772" spans="1:16" ht="20.100000000000001" hidden="1" customHeight="1" x14ac:dyDescent="0.25">
      <c r="A772" s="186"/>
      <c r="B772" s="186"/>
      <c r="C772" s="186"/>
      <c r="D772" s="187"/>
      <c r="E772" s="183"/>
      <c r="F772" s="41" t="s">
        <v>150</v>
      </c>
      <c r="G772" s="193" t="s">
        <v>444</v>
      </c>
      <c r="H772" s="41" t="s">
        <v>149</v>
      </c>
      <c r="I772" s="37">
        <v>2000</v>
      </c>
      <c r="J772" s="309">
        <f>K772-I772</f>
        <v>-1860.8</v>
      </c>
      <c r="K772" s="309">
        <v>139.19999999999999</v>
      </c>
      <c r="L772" s="33"/>
      <c r="M772" s="207"/>
    </row>
    <row r="773" spans="1:16" s="205" customFormat="1" ht="20.100000000000001" customHeight="1" x14ac:dyDescent="0.25">
      <c r="A773" s="186"/>
      <c r="B773" s="186"/>
      <c r="C773" s="186"/>
      <c r="D773" s="187">
        <v>3225</v>
      </c>
      <c r="E773" s="183"/>
      <c r="F773" s="41"/>
      <c r="G773" s="193" t="s">
        <v>444</v>
      </c>
      <c r="H773" s="41" t="s">
        <v>31</v>
      </c>
      <c r="I773" s="37">
        <f>I774</f>
        <v>0</v>
      </c>
      <c r="J773" s="309">
        <f t="shared" ref="J773" si="134">J774</f>
        <v>0</v>
      </c>
      <c r="K773" s="309">
        <f>K774</f>
        <v>0</v>
      </c>
      <c r="L773" s="33"/>
      <c r="M773" s="207"/>
      <c r="N773" s="293"/>
      <c r="O773" s="272"/>
      <c r="P773" s="272"/>
    </row>
    <row r="774" spans="1:16" s="205" customFormat="1" ht="20.100000000000001" hidden="1" customHeight="1" x14ac:dyDescent="0.2">
      <c r="A774" s="186"/>
      <c r="B774" s="186"/>
      <c r="C774" s="186"/>
      <c r="D774" s="187"/>
      <c r="E774" s="183" t="s">
        <v>156</v>
      </c>
      <c r="F774" s="41"/>
      <c r="G774" s="193" t="s">
        <v>444</v>
      </c>
      <c r="H774" s="88" t="s">
        <v>157</v>
      </c>
      <c r="I774" s="37">
        <f>I775</f>
        <v>0</v>
      </c>
      <c r="J774" s="309">
        <f t="shared" ref="J774:K774" si="135">J775</f>
        <v>0</v>
      </c>
      <c r="K774" s="309">
        <f t="shared" si="135"/>
        <v>0</v>
      </c>
      <c r="L774" s="33"/>
      <c r="M774" s="207"/>
      <c r="N774" s="293"/>
      <c r="O774" s="272"/>
      <c r="P774" s="272"/>
    </row>
    <row r="775" spans="1:16" s="205" customFormat="1" ht="20.100000000000001" hidden="1" customHeight="1" x14ac:dyDescent="0.2">
      <c r="A775" s="186"/>
      <c r="B775" s="186"/>
      <c r="C775" s="186"/>
      <c r="D775" s="187"/>
      <c r="E775" s="183"/>
      <c r="F775" s="41" t="s">
        <v>158</v>
      </c>
      <c r="G775" s="193" t="s">
        <v>444</v>
      </c>
      <c r="H775" s="88" t="s">
        <v>157</v>
      </c>
      <c r="I775" s="37">
        <v>0</v>
      </c>
      <c r="J775" s="309">
        <f>K775-I775</f>
        <v>0</v>
      </c>
      <c r="K775" s="309">
        <v>0</v>
      </c>
      <c r="L775" s="33"/>
      <c r="M775" s="207"/>
      <c r="N775" s="293"/>
      <c r="O775" s="272"/>
      <c r="P775" s="272"/>
    </row>
    <row r="776" spans="1:16" s="159" customFormat="1" ht="20.100000000000001" customHeight="1" x14ac:dyDescent="0.25">
      <c r="A776" s="188"/>
      <c r="B776" s="188"/>
      <c r="C776" s="184">
        <v>323</v>
      </c>
      <c r="D776" s="184"/>
      <c r="E776" s="184"/>
      <c r="F776" s="43"/>
      <c r="G776" s="193" t="s">
        <v>444</v>
      </c>
      <c r="H776" s="44" t="s">
        <v>33</v>
      </c>
      <c r="I776" s="32">
        <f>I777+I786+I789+I792+I800+I807+I810</f>
        <v>34700</v>
      </c>
      <c r="J776" s="308">
        <f>J777+J786+J789+J792+J800+J807+J810</f>
        <v>-300</v>
      </c>
      <c r="K776" s="308">
        <f>K777+K786+K789+K792+K800+K807+K810</f>
        <v>34400</v>
      </c>
      <c r="L776" s="33"/>
      <c r="M776" s="207"/>
      <c r="N776" s="296"/>
      <c r="O776" s="158"/>
      <c r="P776" s="158"/>
    </row>
    <row r="777" spans="1:16" ht="20.100000000000001" customHeight="1" x14ac:dyDescent="0.25">
      <c r="A777" s="186"/>
      <c r="B777" s="186"/>
      <c r="C777" s="186"/>
      <c r="D777" s="186">
        <v>3231</v>
      </c>
      <c r="E777" s="186"/>
      <c r="F777" s="45"/>
      <c r="G777" s="193" t="s">
        <v>444</v>
      </c>
      <c r="H777" s="41" t="s">
        <v>357</v>
      </c>
      <c r="I777" s="37">
        <f>I778+I780+I782</f>
        <v>3900</v>
      </c>
      <c r="J777" s="309">
        <f>J778+J780+J782</f>
        <v>0</v>
      </c>
      <c r="K777" s="309">
        <f>K778+K780+K782</f>
        <v>3900</v>
      </c>
      <c r="L777" s="33"/>
      <c r="M777" s="207"/>
    </row>
    <row r="778" spans="1:16" ht="20.100000000000001" hidden="1" customHeight="1" x14ac:dyDescent="0.25">
      <c r="A778" s="186"/>
      <c r="B778" s="186"/>
      <c r="C778" s="186"/>
      <c r="D778" s="186"/>
      <c r="E778" s="183" t="s">
        <v>166</v>
      </c>
      <c r="F778" s="41"/>
      <c r="G778" s="193" t="s">
        <v>444</v>
      </c>
      <c r="H778" s="41" t="s">
        <v>167</v>
      </c>
      <c r="I778" s="37">
        <f>I779</f>
        <v>3400</v>
      </c>
      <c r="J778" s="309">
        <f>J779</f>
        <v>0</v>
      </c>
      <c r="K778" s="309">
        <f>K779</f>
        <v>3400</v>
      </c>
      <c r="L778" s="33"/>
      <c r="M778" s="207"/>
    </row>
    <row r="779" spans="1:16" ht="20.100000000000001" hidden="1" customHeight="1" x14ac:dyDescent="0.25">
      <c r="A779" s="186"/>
      <c r="B779" s="186"/>
      <c r="C779" s="186"/>
      <c r="D779" s="186"/>
      <c r="E779" s="183"/>
      <c r="F779" s="41" t="s">
        <v>168</v>
      </c>
      <c r="G779" s="193" t="s">
        <v>444</v>
      </c>
      <c r="H779" s="41" t="s">
        <v>167</v>
      </c>
      <c r="I779" s="37">
        <v>3400</v>
      </c>
      <c r="J779" s="309">
        <f>K779-I779</f>
        <v>0</v>
      </c>
      <c r="K779" s="309">
        <v>3400</v>
      </c>
      <c r="L779" s="33"/>
      <c r="M779" s="207"/>
    </row>
    <row r="780" spans="1:16" ht="20.100000000000001" hidden="1" customHeight="1" x14ac:dyDescent="0.25">
      <c r="A780" s="186"/>
      <c r="B780" s="186"/>
      <c r="C780" s="186"/>
      <c r="D780" s="186"/>
      <c r="E780" s="183" t="s">
        <v>169</v>
      </c>
      <c r="F780" s="41"/>
      <c r="G780" s="193" t="s">
        <v>444</v>
      </c>
      <c r="H780" s="41" t="s">
        <v>170</v>
      </c>
      <c r="I780" s="37">
        <f>I781</f>
        <v>0</v>
      </c>
      <c r="J780" s="309">
        <f>J781</f>
        <v>0</v>
      </c>
      <c r="K780" s="309">
        <f>K781</f>
        <v>0</v>
      </c>
      <c r="L780" s="33"/>
      <c r="M780" s="207"/>
      <c r="N780" s="292"/>
      <c r="O780" s="25"/>
      <c r="P780" s="25"/>
    </row>
    <row r="781" spans="1:16" ht="20.100000000000001" hidden="1" customHeight="1" x14ac:dyDescent="0.25">
      <c r="A781" s="186"/>
      <c r="B781" s="186"/>
      <c r="C781" s="186"/>
      <c r="D781" s="186"/>
      <c r="E781" s="183"/>
      <c r="F781" s="41" t="s">
        <v>171</v>
      </c>
      <c r="G781" s="193" t="s">
        <v>444</v>
      </c>
      <c r="H781" s="41" t="s">
        <v>170</v>
      </c>
      <c r="I781" s="37">
        <v>0</v>
      </c>
      <c r="J781" s="309">
        <f>K781-I781</f>
        <v>0</v>
      </c>
      <c r="K781" s="309">
        <v>0</v>
      </c>
      <c r="L781" s="33"/>
      <c r="M781" s="207"/>
      <c r="N781" s="292"/>
      <c r="O781" s="25"/>
      <c r="P781" s="25"/>
    </row>
    <row r="782" spans="1:16" ht="20.100000000000001" hidden="1" customHeight="1" x14ac:dyDescent="0.25">
      <c r="A782" s="186"/>
      <c r="B782" s="186"/>
      <c r="C782" s="186"/>
      <c r="D782" s="186"/>
      <c r="E782" s="183" t="s">
        <v>172</v>
      </c>
      <c r="F782" s="41"/>
      <c r="G782" s="193" t="s">
        <v>444</v>
      </c>
      <c r="H782" s="41" t="s">
        <v>173</v>
      </c>
      <c r="I782" s="37">
        <f>I783</f>
        <v>500</v>
      </c>
      <c r="J782" s="309">
        <f>J783</f>
        <v>0</v>
      </c>
      <c r="K782" s="309">
        <f>K783</f>
        <v>500</v>
      </c>
      <c r="L782" s="33"/>
      <c r="M782" s="207"/>
      <c r="N782" s="292"/>
      <c r="O782" s="25"/>
      <c r="P782" s="25"/>
    </row>
    <row r="783" spans="1:16" ht="20.100000000000001" hidden="1" customHeight="1" x14ac:dyDescent="0.25">
      <c r="A783" s="186"/>
      <c r="B783" s="186"/>
      <c r="C783" s="186"/>
      <c r="D783" s="186"/>
      <c r="E783" s="183"/>
      <c r="F783" s="41" t="s">
        <v>174</v>
      </c>
      <c r="G783" s="193" t="s">
        <v>444</v>
      </c>
      <c r="H783" s="41" t="s">
        <v>173</v>
      </c>
      <c r="I783" s="37">
        <v>500</v>
      </c>
      <c r="J783" s="309">
        <f>K783-I783</f>
        <v>0</v>
      </c>
      <c r="K783" s="309">
        <v>500</v>
      </c>
      <c r="L783" s="33"/>
      <c r="M783" s="207"/>
      <c r="N783" s="292"/>
      <c r="O783" s="25"/>
      <c r="P783" s="25"/>
    </row>
    <row r="784" spans="1:16" ht="20.100000000000001" hidden="1" customHeight="1" x14ac:dyDescent="0.25">
      <c r="A784" s="186"/>
      <c r="B784" s="186"/>
      <c r="C784" s="186"/>
      <c r="D784" s="186"/>
      <c r="E784" s="183" t="s">
        <v>175</v>
      </c>
      <c r="F784" s="41"/>
      <c r="G784" s="193" t="s">
        <v>444</v>
      </c>
      <c r="H784" s="41" t="s">
        <v>176</v>
      </c>
      <c r="I784" s="37"/>
      <c r="J784" s="309"/>
      <c r="K784" s="309"/>
      <c r="L784" s="33"/>
      <c r="M784" s="207"/>
      <c r="N784" s="292"/>
      <c r="O784" s="25"/>
      <c r="P784" s="25"/>
    </row>
    <row r="785" spans="1:16" ht="20.100000000000001" hidden="1" customHeight="1" x14ac:dyDescent="0.25">
      <c r="A785" s="186"/>
      <c r="B785" s="186"/>
      <c r="C785" s="186"/>
      <c r="D785" s="186"/>
      <c r="E785" s="183"/>
      <c r="F785" s="41" t="s">
        <v>177</v>
      </c>
      <c r="G785" s="193" t="s">
        <v>444</v>
      </c>
      <c r="H785" s="41" t="s">
        <v>176</v>
      </c>
      <c r="I785" s="37"/>
      <c r="J785" s="309"/>
      <c r="K785" s="309"/>
      <c r="L785" s="33"/>
      <c r="M785" s="207"/>
      <c r="N785" s="292"/>
      <c r="O785" s="25"/>
      <c r="P785" s="25"/>
    </row>
    <row r="786" spans="1:16" ht="20.100000000000001" customHeight="1" x14ac:dyDescent="0.25">
      <c r="A786" s="186"/>
      <c r="B786" s="186"/>
      <c r="C786" s="186"/>
      <c r="D786" s="186">
        <v>3232</v>
      </c>
      <c r="E786" s="186"/>
      <c r="F786" s="45"/>
      <c r="G786" s="193" t="s">
        <v>444</v>
      </c>
      <c r="H786" s="41" t="s">
        <v>35</v>
      </c>
      <c r="I786" s="37">
        <f t="shared" ref="I786:K787" si="136">I787</f>
        <v>3000</v>
      </c>
      <c r="J786" s="309">
        <f t="shared" si="136"/>
        <v>0</v>
      </c>
      <c r="K786" s="309">
        <f t="shared" si="136"/>
        <v>3000</v>
      </c>
      <c r="L786" s="33"/>
      <c r="M786" s="207"/>
      <c r="N786" s="292"/>
      <c r="O786" s="25"/>
      <c r="P786" s="25"/>
    </row>
    <row r="787" spans="1:16" ht="30" hidden="1" customHeight="1" x14ac:dyDescent="0.25">
      <c r="A787" s="186"/>
      <c r="B787" s="186"/>
      <c r="C787" s="186"/>
      <c r="D787" s="186"/>
      <c r="E787" s="183" t="s">
        <v>178</v>
      </c>
      <c r="F787" s="41"/>
      <c r="G787" s="193" t="s">
        <v>444</v>
      </c>
      <c r="H787" s="41" t="s">
        <v>179</v>
      </c>
      <c r="I787" s="37">
        <f t="shared" si="136"/>
        <v>3000</v>
      </c>
      <c r="J787" s="309">
        <f t="shared" si="136"/>
        <v>0</v>
      </c>
      <c r="K787" s="309">
        <f t="shared" si="136"/>
        <v>3000</v>
      </c>
      <c r="L787" s="33"/>
      <c r="M787" s="207"/>
      <c r="N787" s="292"/>
      <c r="O787" s="25"/>
      <c r="P787" s="25"/>
    </row>
    <row r="788" spans="1:16" ht="30" hidden="1" customHeight="1" x14ac:dyDescent="0.25">
      <c r="A788" s="186"/>
      <c r="B788" s="186"/>
      <c r="C788" s="186"/>
      <c r="D788" s="186"/>
      <c r="E788" s="183"/>
      <c r="F788" s="41" t="s">
        <v>180</v>
      </c>
      <c r="G788" s="193" t="s">
        <v>444</v>
      </c>
      <c r="H788" s="41" t="s">
        <v>179</v>
      </c>
      <c r="I788" s="37">
        <v>3000</v>
      </c>
      <c r="J788" s="309">
        <f>K788-I788</f>
        <v>0</v>
      </c>
      <c r="K788" s="309">
        <v>3000</v>
      </c>
      <c r="L788" s="33"/>
      <c r="M788" s="207"/>
      <c r="N788" s="292"/>
      <c r="O788" s="25"/>
      <c r="P788" s="25"/>
    </row>
    <row r="789" spans="1:16" ht="20.100000000000001" customHeight="1" x14ac:dyDescent="0.25">
      <c r="A789" s="186"/>
      <c r="B789" s="186"/>
      <c r="C789" s="186"/>
      <c r="D789" s="186">
        <v>3233</v>
      </c>
      <c r="E789" s="186"/>
      <c r="F789" s="45"/>
      <c r="G789" s="193" t="s">
        <v>444</v>
      </c>
      <c r="H789" s="41" t="s">
        <v>36</v>
      </c>
      <c r="I789" s="37">
        <f t="shared" ref="I789:K790" si="137">I790</f>
        <v>2200</v>
      </c>
      <c r="J789" s="309">
        <f t="shared" si="137"/>
        <v>-300</v>
      </c>
      <c r="K789" s="309">
        <f t="shared" si="137"/>
        <v>1900</v>
      </c>
      <c r="L789" s="33"/>
      <c r="M789" s="207"/>
      <c r="N789" s="292"/>
      <c r="O789" s="25"/>
      <c r="P789" s="25"/>
    </row>
    <row r="790" spans="1:16" ht="20.100000000000001" hidden="1" customHeight="1" x14ac:dyDescent="0.25">
      <c r="A790" s="186"/>
      <c r="B790" s="186"/>
      <c r="C790" s="186"/>
      <c r="D790" s="186"/>
      <c r="E790" s="183" t="s">
        <v>181</v>
      </c>
      <c r="F790" s="41"/>
      <c r="G790" s="193" t="s">
        <v>444</v>
      </c>
      <c r="H790" s="41" t="s">
        <v>182</v>
      </c>
      <c r="I790" s="37">
        <f t="shared" si="137"/>
        <v>2200</v>
      </c>
      <c r="J790" s="309">
        <f t="shared" si="137"/>
        <v>-300</v>
      </c>
      <c r="K790" s="309">
        <f t="shared" si="137"/>
        <v>1900</v>
      </c>
      <c r="L790" s="33"/>
      <c r="M790" s="207"/>
      <c r="N790" s="292"/>
      <c r="O790" s="25"/>
      <c r="P790" s="25"/>
    </row>
    <row r="791" spans="1:16" ht="20.100000000000001" hidden="1" customHeight="1" x14ac:dyDescent="0.25">
      <c r="A791" s="186"/>
      <c r="B791" s="186"/>
      <c r="C791" s="186"/>
      <c r="D791" s="186"/>
      <c r="E791" s="183"/>
      <c r="F791" s="41" t="s">
        <v>183</v>
      </c>
      <c r="G791" s="193" t="s">
        <v>444</v>
      </c>
      <c r="H791" s="41" t="s">
        <v>182</v>
      </c>
      <c r="I791" s="37">
        <v>2200</v>
      </c>
      <c r="J791" s="309">
        <f>K791-I791</f>
        <v>-300</v>
      </c>
      <c r="K791" s="309">
        <v>1900</v>
      </c>
      <c r="L791" s="33"/>
      <c r="M791" s="207"/>
      <c r="N791" s="292"/>
      <c r="O791" s="25"/>
      <c r="P791" s="25"/>
    </row>
    <row r="792" spans="1:16" ht="20.100000000000001" customHeight="1" x14ac:dyDescent="0.25">
      <c r="A792" s="186"/>
      <c r="B792" s="186"/>
      <c r="C792" s="186"/>
      <c r="D792" s="186">
        <v>3234</v>
      </c>
      <c r="E792" s="186"/>
      <c r="F792" s="45"/>
      <c r="G792" s="193" t="s">
        <v>444</v>
      </c>
      <c r="H792" s="41" t="s">
        <v>358</v>
      </c>
      <c r="I792" s="37">
        <f>I793+I795+I797</f>
        <v>8500</v>
      </c>
      <c r="J792" s="309">
        <f>J793+J795+J797</f>
        <v>0</v>
      </c>
      <c r="K792" s="309">
        <f>K793+K795+K797</f>
        <v>8500</v>
      </c>
      <c r="L792" s="33"/>
      <c r="M792" s="207"/>
      <c r="N792" s="292"/>
      <c r="O792" s="25"/>
      <c r="P792" s="25"/>
    </row>
    <row r="793" spans="1:16" ht="20.100000000000001" hidden="1" customHeight="1" x14ac:dyDescent="0.25">
      <c r="A793" s="186"/>
      <c r="B793" s="186"/>
      <c r="C793" s="186"/>
      <c r="D793" s="186"/>
      <c r="E793" s="183" t="s">
        <v>184</v>
      </c>
      <c r="F793" s="41"/>
      <c r="G793" s="193" t="s">
        <v>444</v>
      </c>
      <c r="H793" s="41" t="s">
        <v>185</v>
      </c>
      <c r="I793" s="37">
        <f>I794</f>
        <v>1000</v>
      </c>
      <c r="J793" s="309">
        <f>J794</f>
        <v>0</v>
      </c>
      <c r="K793" s="309">
        <f>K794</f>
        <v>1000</v>
      </c>
      <c r="L793" s="33"/>
      <c r="M793" s="207"/>
      <c r="N793" s="292"/>
      <c r="O793" s="25"/>
      <c r="P793" s="25"/>
    </row>
    <row r="794" spans="1:16" ht="20.100000000000001" hidden="1" customHeight="1" x14ac:dyDescent="0.25">
      <c r="A794" s="186"/>
      <c r="B794" s="186"/>
      <c r="C794" s="186"/>
      <c r="D794" s="186"/>
      <c r="E794" s="183"/>
      <c r="F794" s="41" t="s">
        <v>186</v>
      </c>
      <c r="G794" s="193" t="s">
        <v>444</v>
      </c>
      <c r="H794" s="41" t="s">
        <v>185</v>
      </c>
      <c r="I794" s="37">
        <v>1000</v>
      </c>
      <c r="J794" s="309">
        <f>K794-I794</f>
        <v>0</v>
      </c>
      <c r="K794" s="309">
        <v>1000</v>
      </c>
      <c r="L794" s="33"/>
      <c r="M794" s="207"/>
      <c r="N794" s="292"/>
      <c r="O794" s="25"/>
      <c r="P794" s="25"/>
    </row>
    <row r="795" spans="1:16" ht="20.100000000000001" hidden="1" customHeight="1" x14ac:dyDescent="0.25">
      <c r="A795" s="186"/>
      <c r="B795" s="186"/>
      <c r="C795" s="186"/>
      <c r="D795" s="186"/>
      <c r="E795" s="183" t="s">
        <v>187</v>
      </c>
      <c r="F795" s="41"/>
      <c r="G795" s="193" t="s">
        <v>444</v>
      </c>
      <c r="H795" s="41" t="s">
        <v>188</v>
      </c>
      <c r="I795" s="37">
        <f>I796</f>
        <v>2500</v>
      </c>
      <c r="J795" s="309">
        <f>J796</f>
        <v>0</v>
      </c>
      <c r="K795" s="309">
        <f>K796</f>
        <v>2500</v>
      </c>
      <c r="L795" s="33"/>
      <c r="M795" s="207"/>
      <c r="N795" s="292"/>
      <c r="O795" s="25"/>
      <c r="P795" s="25"/>
    </row>
    <row r="796" spans="1:16" ht="20.100000000000001" hidden="1" customHeight="1" x14ac:dyDescent="0.25">
      <c r="A796" s="186"/>
      <c r="B796" s="186"/>
      <c r="C796" s="186"/>
      <c r="D796" s="186"/>
      <c r="E796" s="183"/>
      <c r="F796" s="41" t="s">
        <v>189</v>
      </c>
      <c r="G796" s="193" t="s">
        <v>444</v>
      </c>
      <c r="H796" s="41" t="s">
        <v>188</v>
      </c>
      <c r="I796" s="37">
        <v>2500</v>
      </c>
      <c r="J796" s="309">
        <f>K796-I796</f>
        <v>0</v>
      </c>
      <c r="K796" s="309">
        <v>2500</v>
      </c>
      <c r="L796" s="33"/>
      <c r="M796" s="207"/>
      <c r="N796" s="292"/>
      <c r="O796" s="25"/>
      <c r="P796" s="25"/>
    </row>
    <row r="797" spans="1:16" ht="20.100000000000001" hidden="1" customHeight="1" x14ac:dyDescent="0.25">
      <c r="A797" s="186"/>
      <c r="B797" s="186"/>
      <c r="C797" s="186"/>
      <c r="D797" s="186"/>
      <c r="E797" s="183" t="s">
        <v>190</v>
      </c>
      <c r="F797" s="41"/>
      <c r="G797" s="193" t="s">
        <v>444</v>
      </c>
      <c r="H797" s="41" t="s">
        <v>191</v>
      </c>
      <c r="I797" s="37">
        <f>I798+I799</f>
        <v>5000</v>
      </c>
      <c r="J797" s="309">
        <f>J798+J799</f>
        <v>0</v>
      </c>
      <c r="K797" s="309">
        <f>K798+K799</f>
        <v>5000</v>
      </c>
      <c r="L797" s="33"/>
      <c r="M797" s="207"/>
      <c r="N797" s="292"/>
      <c r="O797" s="25"/>
      <c r="P797" s="25"/>
    </row>
    <row r="798" spans="1:16" ht="20.100000000000001" hidden="1" customHeight="1" x14ac:dyDescent="0.25">
      <c r="A798" s="186"/>
      <c r="B798" s="186"/>
      <c r="C798" s="186"/>
      <c r="D798" s="186"/>
      <c r="E798" s="183"/>
      <c r="F798" s="41" t="s">
        <v>192</v>
      </c>
      <c r="G798" s="193" t="s">
        <v>444</v>
      </c>
      <c r="H798" s="41" t="s">
        <v>191</v>
      </c>
      <c r="I798" s="37">
        <v>0</v>
      </c>
      <c r="J798" s="309">
        <v>0</v>
      </c>
      <c r="K798" s="309">
        <v>0</v>
      </c>
      <c r="L798" s="33"/>
      <c r="M798" s="207"/>
      <c r="N798" s="292"/>
      <c r="O798" s="25"/>
      <c r="P798" s="25"/>
    </row>
    <row r="799" spans="1:16" ht="20.100000000000001" hidden="1" customHeight="1" x14ac:dyDescent="0.25">
      <c r="A799" s="186"/>
      <c r="B799" s="186"/>
      <c r="C799" s="186"/>
      <c r="D799" s="186"/>
      <c r="E799" s="183"/>
      <c r="F799" s="41" t="s">
        <v>193</v>
      </c>
      <c r="G799" s="193" t="s">
        <v>444</v>
      </c>
      <c r="H799" s="41" t="s">
        <v>194</v>
      </c>
      <c r="I799" s="37">
        <v>5000</v>
      </c>
      <c r="J799" s="309">
        <f>K799-I799</f>
        <v>0</v>
      </c>
      <c r="K799" s="309">
        <v>5000</v>
      </c>
      <c r="L799" s="33"/>
      <c r="M799" s="207"/>
      <c r="N799" s="292"/>
      <c r="O799" s="25"/>
      <c r="P799" s="25"/>
    </row>
    <row r="800" spans="1:16" ht="20.100000000000001" customHeight="1" x14ac:dyDescent="0.25">
      <c r="A800" s="186"/>
      <c r="B800" s="186"/>
      <c r="C800" s="186"/>
      <c r="D800" s="186">
        <v>3237</v>
      </c>
      <c r="E800" s="186"/>
      <c r="F800" s="45"/>
      <c r="G800" s="193" t="s">
        <v>444</v>
      </c>
      <c r="H800" s="41" t="s">
        <v>207</v>
      </c>
      <c r="I800" s="37">
        <f>I801+I803</f>
        <v>15450</v>
      </c>
      <c r="J800" s="309">
        <f>J801+J803</f>
        <v>0</v>
      </c>
      <c r="K800" s="309">
        <f>K801+K803</f>
        <v>15450</v>
      </c>
      <c r="L800" s="33"/>
      <c r="M800" s="207"/>
      <c r="N800" s="292"/>
      <c r="O800" s="25"/>
      <c r="P800" s="25"/>
    </row>
    <row r="801" spans="1:16" ht="20.100000000000001" hidden="1" customHeight="1" x14ac:dyDescent="0.25">
      <c r="A801" s="186"/>
      <c r="B801" s="186"/>
      <c r="C801" s="186"/>
      <c r="D801" s="186"/>
      <c r="E801" s="183" t="s">
        <v>208</v>
      </c>
      <c r="F801" s="41"/>
      <c r="G801" s="193" t="s">
        <v>444</v>
      </c>
      <c r="H801" s="41" t="s">
        <v>209</v>
      </c>
      <c r="I801" s="37">
        <f t="shared" ref="I801:J801" si="138">I802</f>
        <v>15000</v>
      </c>
      <c r="J801" s="309">
        <f t="shared" si="138"/>
        <v>0</v>
      </c>
      <c r="K801" s="309">
        <f>K802</f>
        <v>15000</v>
      </c>
      <c r="L801" s="33"/>
      <c r="M801" s="207"/>
      <c r="N801" s="292"/>
      <c r="O801" s="25"/>
      <c r="P801" s="25"/>
    </row>
    <row r="802" spans="1:16" ht="20.100000000000001" hidden="1" customHeight="1" x14ac:dyDescent="0.25">
      <c r="A802" s="186"/>
      <c r="B802" s="186"/>
      <c r="C802" s="186"/>
      <c r="D802" s="186"/>
      <c r="E802" s="183"/>
      <c r="F802" s="41" t="s">
        <v>210</v>
      </c>
      <c r="G802" s="193" t="s">
        <v>444</v>
      </c>
      <c r="H802" s="41" t="s">
        <v>209</v>
      </c>
      <c r="I802" s="37">
        <v>15000</v>
      </c>
      <c r="J802" s="309">
        <f>K802-I802</f>
        <v>0</v>
      </c>
      <c r="K802" s="309">
        <v>15000</v>
      </c>
      <c r="L802" s="33"/>
      <c r="M802" s="207"/>
      <c r="N802" s="292"/>
      <c r="O802" s="25"/>
      <c r="P802" s="25"/>
    </row>
    <row r="803" spans="1:16" ht="20.100000000000001" hidden="1" customHeight="1" x14ac:dyDescent="0.25">
      <c r="A803" s="186"/>
      <c r="B803" s="186"/>
      <c r="C803" s="186"/>
      <c r="D803" s="186"/>
      <c r="E803" s="183" t="s">
        <v>211</v>
      </c>
      <c r="F803" s="41"/>
      <c r="G803" s="193" t="s">
        <v>444</v>
      </c>
      <c r="H803" s="41" t="s">
        <v>212</v>
      </c>
      <c r="I803" s="37">
        <f>I804</f>
        <v>450</v>
      </c>
      <c r="J803" s="309">
        <f>J804</f>
        <v>0</v>
      </c>
      <c r="K803" s="309">
        <f>K804</f>
        <v>450</v>
      </c>
      <c r="L803" s="33"/>
      <c r="M803" s="207"/>
      <c r="N803" s="292"/>
      <c r="O803" s="25"/>
      <c r="P803" s="25"/>
    </row>
    <row r="804" spans="1:16" ht="20.100000000000001" hidden="1" customHeight="1" x14ac:dyDescent="0.25">
      <c r="A804" s="186"/>
      <c r="B804" s="186"/>
      <c r="C804" s="186"/>
      <c r="D804" s="186"/>
      <c r="E804" s="183"/>
      <c r="F804" s="41" t="s">
        <v>213</v>
      </c>
      <c r="G804" s="193" t="s">
        <v>444</v>
      </c>
      <c r="H804" s="41" t="s">
        <v>212</v>
      </c>
      <c r="I804" s="37">
        <v>450</v>
      </c>
      <c r="J804" s="309">
        <f>K804-I804</f>
        <v>0</v>
      </c>
      <c r="K804" s="309">
        <v>450</v>
      </c>
      <c r="L804" s="33"/>
      <c r="M804" s="207"/>
      <c r="N804" s="292"/>
      <c r="O804" s="25"/>
      <c r="P804" s="25"/>
    </row>
    <row r="805" spans="1:16" ht="20.100000000000001" hidden="1" customHeight="1" x14ac:dyDescent="0.25">
      <c r="A805" s="186"/>
      <c r="B805" s="186"/>
      <c r="C805" s="186"/>
      <c r="D805" s="186"/>
      <c r="E805" s="183" t="s">
        <v>214</v>
      </c>
      <c r="F805" s="41"/>
      <c r="G805" s="193" t="s">
        <v>444</v>
      </c>
      <c r="H805" s="41" t="s">
        <v>215</v>
      </c>
      <c r="I805" s="37"/>
      <c r="J805" s="309"/>
      <c r="K805" s="309"/>
      <c r="L805" s="33"/>
      <c r="M805" s="207"/>
      <c r="N805" s="292"/>
      <c r="O805" s="25"/>
      <c r="P805" s="25"/>
    </row>
    <row r="806" spans="1:16" ht="20.100000000000001" hidden="1" customHeight="1" x14ac:dyDescent="0.25">
      <c r="A806" s="186"/>
      <c r="B806" s="186"/>
      <c r="C806" s="186"/>
      <c r="D806" s="186"/>
      <c r="E806" s="183"/>
      <c r="F806" s="41" t="s">
        <v>216</v>
      </c>
      <c r="G806" s="193" t="s">
        <v>444</v>
      </c>
      <c r="H806" s="41" t="s">
        <v>215</v>
      </c>
      <c r="I806" s="37"/>
      <c r="J806" s="309"/>
      <c r="K806" s="309"/>
      <c r="L806" s="33"/>
      <c r="M806" s="207"/>
      <c r="N806" s="292"/>
      <c r="O806" s="25"/>
      <c r="P806" s="25"/>
    </row>
    <row r="807" spans="1:16" ht="20.100000000000001" customHeight="1" x14ac:dyDescent="0.25">
      <c r="A807" s="186"/>
      <c r="B807" s="186"/>
      <c r="C807" s="186"/>
      <c r="D807" s="187">
        <v>3238</v>
      </c>
      <c r="E807" s="187"/>
      <c r="F807" s="50"/>
      <c r="G807" s="193" t="s">
        <v>444</v>
      </c>
      <c r="H807" s="48" t="s">
        <v>40</v>
      </c>
      <c r="I807" s="37">
        <f t="shared" ref="I807:K808" si="139">I808</f>
        <v>1000</v>
      </c>
      <c r="J807" s="309">
        <f t="shared" si="139"/>
        <v>0</v>
      </c>
      <c r="K807" s="309">
        <f t="shared" si="139"/>
        <v>1000</v>
      </c>
      <c r="L807" s="33"/>
      <c r="M807" s="207"/>
      <c r="N807" s="292"/>
      <c r="O807" s="25"/>
      <c r="P807" s="25"/>
    </row>
    <row r="808" spans="1:16" ht="20.100000000000001" hidden="1" customHeight="1" x14ac:dyDescent="0.25">
      <c r="A808" s="186"/>
      <c r="B808" s="186"/>
      <c r="C808" s="186"/>
      <c r="D808" s="187"/>
      <c r="E808" s="183" t="s">
        <v>218</v>
      </c>
      <c r="F808" s="41"/>
      <c r="G808" s="193" t="s">
        <v>444</v>
      </c>
      <c r="H808" s="41" t="s">
        <v>219</v>
      </c>
      <c r="I808" s="37">
        <f t="shared" si="139"/>
        <v>1000</v>
      </c>
      <c r="J808" s="309">
        <f t="shared" si="139"/>
        <v>0</v>
      </c>
      <c r="K808" s="309">
        <f t="shared" si="139"/>
        <v>1000</v>
      </c>
      <c r="L808" s="33"/>
      <c r="M808" s="207"/>
    </row>
    <row r="809" spans="1:16" ht="20.100000000000001" hidden="1" customHeight="1" x14ac:dyDescent="0.25">
      <c r="A809" s="186"/>
      <c r="B809" s="186"/>
      <c r="C809" s="186"/>
      <c r="D809" s="187"/>
      <c r="E809" s="183"/>
      <c r="F809" s="41" t="s">
        <v>220</v>
      </c>
      <c r="G809" s="193" t="s">
        <v>444</v>
      </c>
      <c r="H809" s="41" t="s">
        <v>219</v>
      </c>
      <c r="I809" s="37">
        <v>1000</v>
      </c>
      <c r="J809" s="309">
        <f>K809-I809</f>
        <v>0</v>
      </c>
      <c r="K809" s="309">
        <v>1000</v>
      </c>
      <c r="L809" s="33"/>
      <c r="M809" s="207"/>
    </row>
    <row r="810" spans="1:16" ht="20.100000000000001" customHeight="1" x14ac:dyDescent="0.25">
      <c r="A810" s="186"/>
      <c r="B810" s="186"/>
      <c r="C810" s="186"/>
      <c r="D810" s="187">
        <v>3239</v>
      </c>
      <c r="E810" s="187"/>
      <c r="F810" s="50"/>
      <c r="G810" s="193" t="s">
        <v>444</v>
      </c>
      <c r="H810" s="48" t="s">
        <v>41</v>
      </c>
      <c r="I810" s="37">
        <f>I815</f>
        <v>650</v>
      </c>
      <c r="J810" s="309">
        <f>J815</f>
        <v>0</v>
      </c>
      <c r="K810" s="309">
        <f>K815</f>
        <v>650</v>
      </c>
      <c r="L810" s="33"/>
      <c r="M810" s="207"/>
    </row>
    <row r="811" spans="1:16" ht="30" hidden="1" customHeight="1" x14ac:dyDescent="0.25">
      <c r="A811" s="186"/>
      <c r="B811" s="186"/>
      <c r="C811" s="186"/>
      <c r="D811" s="187"/>
      <c r="E811" s="183" t="s">
        <v>221</v>
      </c>
      <c r="F811" s="41"/>
      <c r="G811" s="193" t="s">
        <v>444</v>
      </c>
      <c r="H811" s="41" t="s">
        <v>222</v>
      </c>
      <c r="I811" s="37"/>
      <c r="J811" s="309"/>
      <c r="K811" s="309"/>
      <c r="L811" s="33"/>
      <c r="M811" s="207"/>
    </row>
    <row r="812" spans="1:16" ht="30" hidden="1" customHeight="1" x14ac:dyDescent="0.25">
      <c r="A812" s="186"/>
      <c r="B812" s="186"/>
      <c r="C812" s="186"/>
      <c r="D812" s="187"/>
      <c r="E812" s="183"/>
      <c r="F812" s="41" t="s">
        <v>223</v>
      </c>
      <c r="G812" s="193" t="s">
        <v>444</v>
      </c>
      <c r="H812" s="41" t="s">
        <v>222</v>
      </c>
      <c r="I812" s="37"/>
      <c r="J812" s="309"/>
      <c r="K812" s="309"/>
      <c r="L812" s="33"/>
      <c r="M812" s="207"/>
    </row>
    <row r="813" spans="1:16" ht="20.100000000000001" hidden="1" customHeight="1" x14ac:dyDescent="0.25">
      <c r="A813" s="186"/>
      <c r="B813" s="186"/>
      <c r="C813" s="186"/>
      <c r="D813" s="187"/>
      <c r="E813" s="183" t="s">
        <v>224</v>
      </c>
      <c r="F813" s="41"/>
      <c r="G813" s="193" t="s">
        <v>444</v>
      </c>
      <c r="H813" s="41" t="s">
        <v>225</v>
      </c>
      <c r="I813" s="37"/>
      <c r="J813" s="309"/>
      <c r="K813" s="309"/>
      <c r="L813" s="33"/>
      <c r="M813" s="207"/>
    </row>
    <row r="814" spans="1:16" ht="20.100000000000001" hidden="1" customHeight="1" x14ac:dyDescent="0.25">
      <c r="A814" s="186"/>
      <c r="B814" s="186"/>
      <c r="C814" s="186"/>
      <c r="D814" s="187"/>
      <c r="E814" s="183"/>
      <c r="F814" s="41" t="s">
        <v>226</v>
      </c>
      <c r="G814" s="193" t="s">
        <v>444</v>
      </c>
      <c r="H814" s="41" t="s">
        <v>225</v>
      </c>
      <c r="I814" s="37"/>
      <c r="J814" s="309"/>
      <c r="K814" s="309"/>
      <c r="L814" s="33"/>
      <c r="M814" s="207"/>
    </row>
    <row r="815" spans="1:16" ht="20.100000000000001" hidden="1" customHeight="1" x14ac:dyDescent="0.25">
      <c r="A815" s="186"/>
      <c r="B815" s="186"/>
      <c r="C815" s="186"/>
      <c r="D815" s="187"/>
      <c r="E815" s="183" t="s">
        <v>227</v>
      </c>
      <c r="F815" s="41"/>
      <c r="G815" s="193" t="s">
        <v>444</v>
      </c>
      <c r="H815" s="41" t="s">
        <v>228</v>
      </c>
      <c r="I815" s="37">
        <f>I816</f>
        <v>650</v>
      </c>
      <c r="J815" s="309">
        <f>J816</f>
        <v>0</v>
      </c>
      <c r="K815" s="309">
        <f>K816</f>
        <v>650</v>
      </c>
      <c r="L815" s="33"/>
      <c r="M815" s="207"/>
    </row>
    <row r="816" spans="1:16" ht="20.100000000000001" hidden="1" customHeight="1" x14ac:dyDescent="0.25">
      <c r="A816" s="186"/>
      <c r="B816" s="186"/>
      <c r="C816" s="186"/>
      <c r="D816" s="187"/>
      <c r="E816" s="183"/>
      <c r="F816" s="41" t="s">
        <v>229</v>
      </c>
      <c r="G816" s="193" t="s">
        <v>444</v>
      </c>
      <c r="H816" s="41" t="s">
        <v>228</v>
      </c>
      <c r="I816" s="37">
        <v>650</v>
      </c>
      <c r="J816" s="309">
        <f>K816-I816</f>
        <v>0</v>
      </c>
      <c r="K816" s="309">
        <v>650</v>
      </c>
      <c r="L816" s="33"/>
      <c r="M816" s="207"/>
    </row>
    <row r="817" spans="1:16" ht="20.100000000000001" hidden="1" customHeight="1" x14ac:dyDescent="0.25">
      <c r="A817" s="186"/>
      <c r="B817" s="186"/>
      <c r="C817" s="186"/>
      <c r="D817" s="187"/>
      <c r="E817" s="183" t="s">
        <v>230</v>
      </c>
      <c r="F817" s="41"/>
      <c r="G817" s="193" t="s">
        <v>444</v>
      </c>
      <c r="H817" s="41" t="s">
        <v>231</v>
      </c>
      <c r="I817" s="37"/>
      <c r="J817" s="309"/>
      <c r="K817" s="309"/>
      <c r="L817" s="33"/>
      <c r="M817" s="207"/>
    </row>
    <row r="818" spans="1:16" ht="20.100000000000001" hidden="1" customHeight="1" x14ac:dyDescent="0.25">
      <c r="A818" s="186"/>
      <c r="B818" s="186"/>
      <c r="C818" s="186"/>
      <c r="D818" s="187"/>
      <c r="E818" s="183"/>
      <c r="F818" s="41" t="s">
        <v>232</v>
      </c>
      <c r="G818" s="193" t="s">
        <v>444</v>
      </c>
      <c r="H818" s="41" t="s">
        <v>231</v>
      </c>
      <c r="I818" s="37"/>
      <c r="J818" s="309"/>
      <c r="K818" s="309"/>
      <c r="L818" s="33"/>
      <c r="M818" s="207"/>
    </row>
    <row r="819" spans="1:16" ht="20.100000000000001" customHeight="1" x14ac:dyDescent="0.25">
      <c r="A819" s="186"/>
      <c r="B819" s="184">
        <v>34</v>
      </c>
      <c r="C819" s="186"/>
      <c r="D819" s="187"/>
      <c r="E819" s="183"/>
      <c r="F819" s="41"/>
      <c r="G819" s="193" t="s">
        <v>444</v>
      </c>
      <c r="H819" s="44" t="s">
        <v>50</v>
      </c>
      <c r="I819" s="32">
        <f t="shared" ref="I819:K822" si="140">I820</f>
        <v>0</v>
      </c>
      <c r="J819" s="308">
        <f t="shared" si="140"/>
        <v>0</v>
      </c>
      <c r="K819" s="308">
        <f t="shared" si="140"/>
        <v>0</v>
      </c>
      <c r="L819" s="33"/>
      <c r="M819" s="207"/>
    </row>
    <row r="820" spans="1:16" s="162" customFormat="1" ht="20.100000000000001" customHeight="1" x14ac:dyDescent="0.25">
      <c r="A820" s="231"/>
      <c r="B820" s="188"/>
      <c r="C820" s="184">
        <v>343</v>
      </c>
      <c r="D820" s="187"/>
      <c r="E820" s="183"/>
      <c r="F820" s="41"/>
      <c r="G820" s="193" t="s">
        <v>444</v>
      </c>
      <c r="H820" s="44" t="s">
        <v>51</v>
      </c>
      <c r="I820" s="32">
        <f t="shared" si="140"/>
        <v>0</v>
      </c>
      <c r="J820" s="308">
        <f t="shared" si="140"/>
        <v>0</v>
      </c>
      <c r="K820" s="308">
        <f t="shared" si="140"/>
        <v>0</v>
      </c>
      <c r="L820" s="33"/>
      <c r="M820" s="207"/>
      <c r="N820" s="293"/>
      <c r="O820" s="161"/>
      <c r="P820" s="161"/>
    </row>
    <row r="821" spans="1:16" ht="28.5" customHeight="1" x14ac:dyDescent="0.25">
      <c r="A821" s="186"/>
      <c r="B821" s="186"/>
      <c r="C821" s="186"/>
      <c r="D821" s="187">
        <v>3431</v>
      </c>
      <c r="E821" s="183"/>
      <c r="F821" s="41"/>
      <c r="G821" s="193" t="s">
        <v>444</v>
      </c>
      <c r="H821" s="41" t="s">
        <v>52</v>
      </c>
      <c r="I821" s="37">
        <f t="shared" si="140"/>
        <v>0</v>
      </c>
      <c r="J821" s="309">
        <f t="shared" si="140"/>
        <v>0</v>
      </c>
      <c r="K821" s="309">
        <f t="shared" si="140"/>
        <v>0</v>
      </c>
      <c r="L821" s="33"/>
      <c r="M821" s="207"/>
    </row>
    <row r="822" spans="1:16" ht="20.100000000000001" hidden="1" customHeight="1" x14ac:dyDescent="0.25">
      <c r="A822" s="186"/>
      <c r="B822" s="186"/>
      <c r="C822" s="186"/>
      <c r="D822" s="186"/>
      <c r="E822" s="183" t="s">
        <v>275</v>
      </c>
      <c r="F822" s="41"/>
      <c r="G822" s="193" t="s">
        <v>444</v>
      </c>
      <c r="H822" s="41" t="s">
        <v>276</v>
      </c>
      <c r="I822" s="37">
        <f t="shared" si="140"/>
        <v>0</v>
      </c>
      <c r="J822" s="309">
        <f>K822-I822</f>
        <v>0</v>
      </c>
      <c r="K822" s="309">
        <f>K823</f>
        <v>0</v>
      </c>
      <c r="L822" s="33"/>
      <c r="M822" s="207"/>
    </row>
    <row r="823" spans="1:16" ht="20.100000000000001" hidden="1" customHeight="1" x14ac:dyDescent="0.25">
      <c r="A823" s="186"/>
      <c r="B823" s="186"/>
      <c r="C823" s="186"/>
      <c r="D823" s="186"/>
      <c r="E823" s="183"/>
      <c r="F823" s="41" t="s">
        <v>277</v>
      </c>
      <c r="G823" s="193" t="s">
        <v>444</v>
      </c>
      <c r="H823" s="41" t="s">
        <v>276</v>
      </c>
      <c r="I823" s="37">
        <v>0</v>
      </c>
      <c r="J823" s="309">
        <f>K823-I823</f>
        <v>0</v>
      </c>
      <c r="K823" s="309">
        <v>0</v>
      </c>
      <c r="L823" s="33"/>
      <c r="M823" s="207"/>
    </row>
    <row r="824" spans="1:16" s="29" customFormat="1" ht="20.100000000000001" hidden="1" customHeight="1" x14ac:dyDescent="0.25">
      <c r="A824" s="184"/>
      <c r="B824" s="184">
        <v>38</v>
      </c>
      <c r="C824" s="184"/>
      <c r="D824" s="235"/>
      <c r="E824" s="235"/>
      <c r="F824" s="236"/>
      <c r="G824" s="234"/>
      <c r="H824" s="237" t="s">
        <v>56</v>
      </c>
      <c r="I824" s="32">
        <f t="shared" ref="I824:K827" si="141">I825</f>
        <v>0</v>
      </c>
      <c r="J824" s="308">
        <f t="shared" si="141"/>
        <v>0</v>
      </c>
      <c r="K824" s="308">
        <f t="shared" si="141"/>
        <v>0</v>
      </c>
      <c r="L824" s="33"/>
      <c r="M824" s="207"/>
      <c r="N824" s="296"/>
      <c r="O824" s="28"/>
      <c r="P824" s="28"/>
    </row>
    <row r="825" spans="1:16" s="29" customFormat="1" ht="20.100000000000001" hidden="1" customHeight="1" x14ac:dyDescent="0.25">
      <c r="A825" s="184"/>
      <c r="B825" s="184"/>
      <c r="C825" s="184">
        <v>381</v>
      </c>
      <c r="D825" s="235"/>
      <c r="E825" s="235"/>
      <c r="F825" s="236"/>
      <c r="G825" s="234"/>
      <c r="H825" s="237" t="s">
        <v>359</v>
      </c>
      <c r="I825" s="32">
        <f t="shared" si="141"/>
        <v>0</v>
      </c>
      <c r="J825" s="308">
        <f t="shared" si="141"/>
        <v>0</v>
      </c>
      <c r="K825" s="308">
        <f t="shared" si="141"/>
        <v>0</v>
      </c>
      <c r="L825" s="33"/>
      <c r="M825" s="207"/>
      <c r="N825" s="296"/>
      <c r="O825" s="28"/>
      <c r="P825" s="28"/>
    </row>
    <row r="826" spans="1:16" ht="20.100000000000001" hidden="1" customHeight="1" x14ac:dyDescent="0.25">
      <c r="A826" s="186"/>
      <c r="B826" s="186"/>
      <c r="C826" s="186"/>
      <c r="D826" s="187">
        <v>3811</v>
      </c>
      <c r="E826" s="187"/>
      <c r="F826" s="50"/>
      <c r="G826" s="193">
        <v>63</v>
      </c>
      <c r="H826" s="48" t="s">
        <v>58</v>
      </c>
      <c r="I826" s="37">
        <f t="shared" si="141"/>
        <v>0</v>
      </c>
      <c r="J826" s="309">
        <f t="shared" si="141"/>
        <v>0</v>
      </c>
      <c r="K826" s="309">
        <f t="shared" si="141"/>
        <v>0</v>
      </c>
      <c r="L826" s="33"/>
      <c r="M826" s="207"/>
    </row>
    <row r="827" spans="1:16" ht="30" hidden="1" customHeight="1" x14ac:dyDescent="0.25">
      <c r="A827" s="186"/>
      <c r="B827" s="186"/>
      <c r="C827" s="186"/>
      <c r="D827" s="187"/>
      <c r="E827" s="183" t="s">
        <v>360</v>
      </c>
      <c r="F827" s="41"/>
      <c r="G827" s="193">
        <v>63</v>
      </c>
      <c r="H827" s="41" t="s">
        <v>361</v>
      </c>
      <c r="I827" s="37">
        <f t="shared" si="141"/>
        <v>0</v>
      </c>
      <c r="J827" s="309">
        <f t="shared" si="141"/>
        <v>0</v>
      </c>
      <c r="K827" s="309">
        <f t="shared" si="141"/>
        <v>0</v>
      </c>
      <c r="L827" s="33"/>
      <c r="M827" s="207"/>
    </row>
    <row r="828" spans="1:16" ht="30" hidden="1" customHeight="1" x14ac:dyDescent="0.25">
      <c r="A828" s="186"/>
      <c r="B828" s="186"/>
      <c r="C828" s="186"/>
      <c r="D828" s="187"/>
      <c r="E828" s="183"/>
      <c r="F828" s="41" t="s">
        <v>362</v>
      </c>
      <c r="G828" s="193">
        <v>63</v>
      </c>
      <c r="H828" s="41" t="s">
        <v>361</v>
      </c>
      <c r="I828" s="37">
        <v>0</v>
      </c>
      <c r="J828" s="309">
        <v>0</v>
      </c>
      <c r="K828" s="309">
        <f>I828+J828</f>
        <v>0</v>
      </c>
      <c r="L828" s="33"/>
      <c r="M828" s="207"/>
    </row>
    <row r="829" spans="1:16" ht="30" hidden="1" customHeight="1" x14ac:dyDescent="0.25">
      <c r="A829" s="184"/>
      <c r="B829" s="184"/>
      <c r="C829" s="184"/>
      <c r="D829" s="184"/>
      <c r="E829" s="184"/>
      <c r="F829" s="43"/>
      <c r="G829" s="222"/>
      <c r="H829" s="228" t="s">
        <v>436</v>
      </c>
      <c r="I829" s="37"/>
      <c r="J829" s="309"/>
      <c r="K829" s="309"/>
      <c r="L829" s="33"/>
      <c r="M829" s="207"/>
    </row>
    <row r="830" spans="1:16" ht="30" hidden="1" customHeight="1" x14ac:dyDescent="0.25">
      <c r="A830" s="184"/>
      <c r="B830" s="184"/>
      <c r="C830" s="184"/>
      <c r="D830" s="184"/>
      <c r="E830" s="184"/>
      <c r="F830" s="43"/>
      <c r="G830" s="233"/>
      <c r="H830" s="43" t="s">
        <v>434</v>
      </c>
      <c r="I830" s="43"/>
      <c r="J830" s="311"/>
      <c r="K830" s="311"/>
      <c r="L830" s="33"/>
      <c r="M830" s="207"/>
    </row>
    <row r="831" spans="1:16" ht="30" hidden="1" customHeight="1" x14ac:dyDescent="0.25">
      <c r="A831" s="184">
        <v>3</v>
      </c>
      <c r="B831" s="184"/>
      <c r="C831" s="184"/>
      <c r="D831" s="184"/>
      <c r="E831" s="184"/>
      <c r="F831" s="43"/>
      <c r="G831" s="222"/>
      <c r="H831" s="44" t="s">
        <v>80</v>
      </c>
      <c r="I831" s="32">
        <f>I832+I864+I953+I958</f>
        <v>0</v>
      </c>
      <c r="J831" s="308">
        <f>J832+J864+J953+J958</f>
        <v>0</v>
      </c>
      <c r="K831" s="308">
        <f>K832+K864+K953+K958</f>
        <v>0</v>
      </c>
      <c r="L831" s="33"/>
      <c r="M831" s="207"/>
      <c r="N831" s="206"/>
    </row>
    <row r="832" spans="1:16" ht="30" hidden="1" customHeight="1" x14ac:dyDescent="0.25">
      <c r="A832" s="184"/>
      <c r="B832" s="184">
        <v>31</v>
      </c>
      <c r="C832" s="184"/>
      <c r="D832" s="184"/>
      <c r="E832" s="184"/>
      <c r="F832" s="43"/>
      <c r="G832" s="222"/>
      <c r="H832" s="44" t="s">
        <v>12</v>
      </c>
      <c r="I832" s="32">
        <f>I833+I843+I855</f>
        <v>0</v>
      </c>
      <c r="J832" s="308">
        <f>J833+J843+J855</f>
        <v>0</v>
      </c>
      <c r="K832" s="308">
        <f>K833+K843+K855</f>
        <v>0</v>
      </c>
      <c r="L832" s="33"/>
      <c r="M832" s="207"/>
    </row>
    <row r="833" spans="1:16" s="162" customFormat="1" ht="30" hidden="1" customHeight="1" x14ac:dyDescent="0.25">
      <c r="A833" s="188"/>
      <c r="B833" s="188"/>
      <c r="C833" s="184">
        <v>311</v>
      </c>
      <c r="D833" s="184"/>
      <c r="E833" s="184"/>
      <c r="F833" s="43"/>
      <c r="G833" s="222"/>
      <c r="H833" s="44" t="s">
        <v>13</v>
      </c>
      <c r="I833" s="32">
        <f>I834+I840</f>
        <v>0</v>
      </c>
      <c r="J833" s="308">
        <f>J834+J840</f>
        <v>0</v>
      </c>
      <c r="K833" s="308">
        <f>K834+K840</f>
        <v>0</v>
      </c>
      <c r="L833" s="33"/>
      <c r="M833" s="207"/>
      <c r="N833" s="293"/>
      <c r="O833" s="161"/>
      <c r="P833" s="161"/>
    </row>
    <row r="834" spans="1:16" ht="30" hidden="1" customHeight="1" x14ac:dyDescent="0.25">
      <c r="A834" s="186"/>
      <c r="B834" s="186"/>
      <c r="C834" s="186"/>
      <c r="D834" s="186">
        <v>3111</v>
      </c>
      <c r="E834" s="186"/>
      <c r="F834" s="45"/>
      <c r="G834" s="193" t="s">
        <v>440</v>
      </c>
      <c r="H834" s="41" t="s">
        <v>14</v>
      </c>
      <c r="I834" s="37">
        <f t="shared" ref="I834:K835" si="142">I835</f>
        <v>0</v>
      </c>
      <c r="J834" s="309">
        <f t="shared" si="142"/>
        <v>0</v>
      </c>
      <c r="K834" s="309">
        <f t="shared" si="142"/>
        <v>0</v>
      </c>
      <c r="L834" s="33"/>
      <c r="M834" s="207"/>
      <c r="N834" s="58"/>
    </row>
    <row r="835" spans="1:16" ht="30" hidden="1" customHeight="1" x14ac:dyDescent="0.25">
      <c r="A835" s="186"/>
      <c r="B835" s="186"/>
      <c r="C835" s="186"/>
      <c r="D835" s="186"/>
      <c r="E835" s="183" t="s">
        <v>289</v>
      </c>
      <c r="F835" s="41"/>
      <c r="G835" s="193" t="s">
        <v>440</v>
      </c>
      <c r="H835" s="41" t="s">
        <v>290</v>
      </c>
      <c r="I835" s="37">
        <f t="shared" si="142"/>
        <v>0</v>
      </c>
      <c r="J835" s="309">
        <f t="shared" si="142"/>
        <v>0</v>
      </c>
      <c r="K835" s="309">
        <f t="shared" si="142"/>
        <v>0</v>
      </c>
      <c r="L835" s="33"/>
      <c r="M835" s="207"/>
    </row>
    <row r="836" spans="1:16" ht="30" hidden="1" customHeight="1" x14ac:dyDescent="0.25">
      <c r="A836" s="186"/>
      <c r="B836" s="186"/>
      <c r="C836" s="186"/>
      <c r="D836" s="186"/>
      <c r="E836" s="183"/>
      <c r="F836" s="41" t="s">
        <v>291</v>
      </c>
      <c r="G836" s="193" t="s">
        <v>440</v>
      </c>
      <c r="H836" s="41" t="s">
        <v>290</v>
      </c>
      <c r="I836" s="37">
        <v>0</v>
      </c>
      <c r="J836" s="309">
        <f>K836-I836</f>
        <v>0</v>
      </c>
      <c r="K836" s="309">
        <v>0</v>
      </c>
      <c r="L836" s="33"/>
      <c r="M836" s="207"/>
      <c r="N836" s="58"/>
      <c r="O836" s="38"/>
    </row>
    <row r="837" spans="1:16" ht="30" hidden="1" customHeight="1" x14ac:dyDescent="0.25">
      <c r="A837" s="186"/>
      <c r="B837" s="186"/>
      <c r="C837" s="186"/>
      <c r="D837" s="186">
        <v>3113</v>
      </c>
      <c r="E837" s="186"/>
      <c r="F837" s="45"/>
      <c r="G837" s="193" t="s">
        <v>440</v>
      </c>
      <c r="H837" s="41" t="s">
        <v>15</v>
      </c>
      <c r="I837" s="37"/>
      <c r="J837" s="309"/>
      <c r="K837" s="309"/>
      <c r="L837" s="33"/>
      <c r="M837" s="207"/>
    </row>
    <row r="838" spans="1:16" ht="30" hidden="1" customHeight="1" x14ac:dyDescent="0.25">
      <c r="A838" s="186"/>
      <c r="B838" s="186"/>
      <c r="C838" s="186"/>
      <c r="D838" s="186"/>
      <c r="E838" s="183" t="s">
        <v>293</v>
      </c>
      <c r="F838" s="41"/>
      <c r="G838" s="193" t="s">
        <v>440</v>
      </c>
      <c r="H838" s="41" t="s">
        <v>15</v>
      </c>
      <c r="I838" s="37"/>
      <c r="J838" s="309"/>
      <c r="K838" s="309"/>
      <c r="L838" s="33"/>
      <c r="M838" s="207"/>
    </row>
    <row r="839" spans="1:16" ht="30" hidden="1" customHeight="1" x14ac:dyDescent="0.25">
      <c r="A839" s="186"/>
      <c r="B839" s="186"/>
      <c r="C839" s="186"/>
      <c r="D839" s="186"/>
      <c r="E839" s="183"/>
      <c r="F839" s="41" t="s">
        <v>294</v>
      </c>
      <c r="G839" s="193" t="s">
        <v>440</v>
      </c>
      <c r="H839" s="41" t="s">
        <v>15</v>
      </c>
      <c r="I839" s="37"/>
      <c r="J839" s="309"/>
      <c r="K839" s="309"/>
      <c r="L839" s="33"/>
      <c r="M839" s="207"/>
    </row>
    <row r="840" spans="1:16" ht="30" hidden="1" customHeight="1" x14ac:dyDescent="0.25">
      <c r="A840" s="186"/>
      <c r="B840" s="186"/>
      <c r="C840" s="186"/>
      <c r="D840" s="186">
        <v>3114</v>
      </c>
      <c r="E840" s="186"/>
      <c r="F840" s="45"/>
      <c r="G840" s="193" t="s">
        <v>440</v>
      </c>
      <c r="H840" s="41" t="s">
        <v>16</v>
      </c>
      <c r="I840" s="37">
        <f t="shared" ref="I840:K841" si="143">I841</f>
        <v>0</v>
      </c>
      <c r="J840" s="309">
        <f t="shared" si="143"/>
        <v>0</v>
      </c>
      <c r="K840" s="309">
        <f t="shared" si="143"/>
        <v>0</v>
      </c>
      <c r="L840" s="33"/>
      <c r="M840" s="207"/>
    </row>
    <row r="841" spans="1:16" ht="30" hidden="1" customHeight="1" x14ac:dyDescent="0.25">
      <c r="A841" s="186"/>
      <c r="B841" s="186"/>
      <c r="C841" s="186"/>
      <c r="D841" s="186"/>
      <c r="E841" s="183" t="s">
        <v>295</v>
      </c>
      <c r="F841" s="41"/>
      <c r="G841" s="193" t="s">
        <v>440</v>
      </c>
      <c r="H841" s="41" t="s">
        <v>16</v>
      </c>
      <c r="I841" s="37">
        <f t="shared" si="143"/>
        <v>0</v>
      </c>
      <c r="J841" s="309">
        <f t="shared" si="143"/>
        <v>0</v>
      </c>
      <c r="K841" s="309">
        <f t="shared" si="143"/>
        <v>0</v>
      </c>
      <c r="L841" s="33"/>
      <c r="M841" s="207"/>
    </row>
    <row r="842" spans="1:16" ht="30" hidden="1" customHeight="1" x14ac:dyDescent="0.25">
      <c r="A842" s="186"/>
      <c r="B842" s="186"/>
      <c r="C842" s="186"/>
      <c r="D842" s="186"/>
      <c r="E842" s="183"/>
      <c r="F842" s="41" t="s">
        <v>296</v>
      </c>
      <c r="G842" s="193" t="s">
        <v>440</v>
      </c>
      <c r="H842" s="41" t="s">
        <v>16</v>
      </c>
      <c r="I842" s="37">
        <v>0</v>
      </c>
      <c r="J842" s="309">
        <f>K842-I842</f>
        <v>0</v>
      </c>
      <c r="K842" s="309">
        <v>0</v>
      </c>
      <c r="L842" s="33"/>
      <c r="M842" s="207"/>
    </row>
    <row r="843" spans="1:16" ht="30" hidden="1" customHeight="1" x14ac:dyDescent="0.25">
      <c r="A843" s="184"/>
      <c r="B843" s="184"/>
      <c r="C843" s="184">
        <v>312</v>
      </c>
      <c r="D843" s="184"/>
      <c r="E843" s="184"/>
      <c r="F843" s="43"/>
      <c r="G843" s="193">
        <v>55</v>
      </c>
      <c r="H843" s="44" t="s">
        <v>17</v>
      </c>
      <c r="I843" s="32"/>
      <c r="J843" s="308"/>
      <c r="K843" s="308"/>
      <c r="L843" s="33"/>
      <c r="M843" s="207"/>
    </row>
    <row r="844" spans="1:16" ht="30" hidden="1" customHeight="1" x14ac:dyDescent="0.25">
      <c r="A844" s="186"/>
      <c r="B844" s="186"/>
      <c r="C844" s="186"/>
      <c r="D844" s="186">
        <v>3121</v>
      </c>
      <c r="E844" s="186"/>
      <c r="F844" s="45"/>
      <c r="G844" s="193">
        <v>55</v>
      </c>
      <c r="H844" s="41" t="s">
        <v>17</v>
      </c>
      <c r="I844" s="37"/>
      <c r="J844" s="309"/>
      <c r="K844" s="309"/>
      <c r="L844" s="33"/>
      <c r="M844" s="207"/>
    </row>
    <row r="845" spans="1:16" ht="30" hidden="1" customHeight="1" x14ac:dyDescent="0.25">
      <c r="A845" s="186"/>
      <c r="B845" s="186"/>
      <c r="C845" s="186"/>
      <c r="D845" s="186"/>
      <c r="E845" s="183" t="s">
        <v>83</v>
      </c>
      <c r="F845" s="41"/>
      <c r="G845" s="193">
        <v>55</v>
      </c>
      <c r="H845" s="41" t="s">
        <v>84</v>
      </c>
      <c r="I845" s="37"/>
      <c r="J845" s="309"/>
      <c r="K845" s="309"/>
      <c r="L845" s="33"/>
      <c r="M845" s="207"/>
    </row>
    <row r="846" spans="1:16" ht="30" hidden="1" customHeight="1" x14ac:dyDescent="0.25">
      <c r="A846" s="186"/>
      <c r="B846" s="186"/>
      <c r="C846" s="186"/>
      <c r="D846" s="186"/>
      <c r="E846" s="183"/>
      <c r="F846" s="41" t="s">
        <v>85</v>
      </c>
      <c r="G846" s="193">
        <v>55</v>
      </c>
      <c r="H846" s="41" t="s">
        <v>84</v>
      </c>
      <c r="I846" s="37"/>
      <c r="J846" s="309"/>
      <c r="K846" s="309"/>
      <c r="L846" s="33"/>
      <c r="M846" s="207"/>
    </row>
    <row r="847" spans="1:16" ht="30" hidden="1" customHeight="1" x14ac:dyDescent="0.25">
      <c r="A847" s="186"/>
      <c r="B847" s="186"/>
      <c r="C847" s="186"/>
      <c r="D847" s="186"/>
      <c r="E847" s="183" t="s">
        <v>86</v>
      </c>
      <c r="F847" s="41"/>
      <c r="G847" s="193">
        <v>55</v>
      </c>
      <c r="H847" s="41" t="s">
        <v>87</v>
      </c>
      <c r="I847" s="37"/>
      <c r="J847" s="309"/>
      <c r="K847" s="309"/>
      <c r="L847" s="33"/>
      <c r="M847" s="207"/>
    </row>
    <row r="848" spans="1:16" ht="30" hidden="1" customHeight="1" x14ac:dyDescent="0.25">
      <c r="A848" s="186"/>
      <c r="B848" s="186"/>
      <c r="C848" s="186"/>
      <c r="D848" s="186"/>
      <c r="E848" s="183"/>
      <c r="F848" s="41" t="s">
        <v>88</v>
      </c>
      <c r="G848" s="193">
        <v>55</v>
      </c>
      <c r="H848" s="41" t="s">
        <v>87</v>
      </c>
      <c r="I848" s="37"/>
      <c r="J848" s="309"/>
      <c r="K848" s="309"/>
      <c r="L848" s="33"/>
      <c r="M848" s="207"/>
    </row>
    <row r="849" spans="1:16" ht="30" hidden="1" customHeight="1" x14ac:dyDescent="0.25">
      <c r="A849" s="186"/>
      <c r="B849" s="186"/>
      <c r="C849" s="186"/>
      <c r="D849" s="186"/>
      <c r="E849" s="183" t="s">
        <v>89</v>
      </c>
      <c r="F849" s="41"/>
      <c r="G849" s="193">
        <v>55</v>
      </c>
      <c r="H849" s="41" t="s">
        <v>90</v>
      </c>
      <c r="I849" s="37"/>
      <c r="J849" s="309"/>
      <c r="K849" s="309"/>
      <c r="L849" s="33"/>
      <c r="M849" s="207"/>
    </row>
    <row r="850" spans="1:16" ht="30" hidden="1" customHeight="1" x14ac:dyDescent="0.25">
      <c r="A850" s="186"/>
      <c r="B850" s="186"/>
      <c r="C850" s="186"/>
      <c r="D850" s="186"/>
      <c r="E850" s="183"/>
      <c r="F850" s="41" t="s">
        <v>91</v>
      </c>
      <c r="G850" s="193">
        <v>55</v>
      </c>
      <c r="H850" s="41" t="s">
        <v>90</v>
      </c>
      <c r="I850" s="37"/>
      <c r="J850" s="309"/>
      <c r="K850" s="309"/>
      <c r="L850" s="33"/>
      <c r="M850" s="207"/>
    </row>
    <row r="851" spans="1:16" ht="30" hidden="1" customHeight="1" x14ac:dyDescent="0.25">
      <c r="A851" s="186"/>
      <c r="B851" s="186"/>
      <c r="C851" s="186"/>
      <c r="D851" s="186"/>
      <c r="E851" s="183" t="s">
        <v>92</v>
      </c>
      <c r="F851" s="41"/>
      <c r="G851" s="193">
        <v>55</v>
      </c>
      <c r="H851" s="41" t="s">
        <v>93</v>
      </c>
      <c r="I851" s="37"/>
      <c r="J851" s="309"/>
      <c r="K851" s="309"/>
      <c r="L851" s="33"/>
      <c r="M851" s="207"/>
    </row>
    <row r="852" spans="1:16" ht="30" hidden="1" customHeight="1" x14ac:dyDescent="0.25">
      <c r="A852" s="186"/>
      <c r="B852" s="186"/>
      <c r="C852" s="186"/>
      <c r="D852" s="186"/>
      <c r="E852" s="183"/>
      <c r="F852" s="41" t="s">
        <v>94</v>
      </c>
      <c r="G852" s="193">
        <v>55</v>
      </c>
      <c r="H852" s="41" t="s">
        <v>93</v>
      </c>
      <c r="I852" s="37"/>
      <c r="J852" s="309"/>
      <c r="K852" s="309"/>
      <c r="L852" s="33"/>
      <c r="M852" s="207"/>
    </row>
    <row r="853" spans="1:16" ht="30" hidden="1" customHeight="1" x14ac:dyDescent="0.25">
      <c r="A853" s="186"/>
      <c r="B853" s="186"/>
      <c r="C853" s="186"/>
      <c r="D853" s="186"/>
      <c r="E853" s="183" t="s">
        <v>95</v>
      </c>
      <c r="F853" s="41"/>
      <c r="G853" s="193">
        <v>55</v>
      </c>
      <c r="H853" s="41" t="s">
        <v>96</v>
      </c>
      <c r="I853" s="37"/>
      <c r="J853" s="309"/>
      <c r="K853" s="309"/>
      <c r="L853" s="33"/>
      <c r="M853" s="207"/>
    </row>
    <row r="854" spans="1:16" ht="30" hidden="1" customHeight="1" x14ac:dyDescent="0.25">
      <c r="A854" s="186"/>
      <c r="B854" s="186"/>
      <c r="C854" s="186"/>
      <c r="D854" s="186"/>
      <c r="E854" s="183"/>
      <c r="F854" s="41" t="s">
        <v>97</v>
      </c>
      <c r="G854" s="193">
        <v>55</v>
      </c>
      <c r="H854" s="41" t="s">
        <v>96</v>
      </c>
      <c r="I854" s="37"/>
      <c r="J854" s="309"/>
      <c r="K854" s="309"/>
      <c r="L854" s="33"/>
      <c r="M854" s="207"/>
    </row>
    <row r="855" spans="1:16" s="162" customFormat="1" ht="30" hidden="1" customHeight="1" x14ac:dyDescent="0.25">
      <c r="A855" s="188"/>
      <c r="B855" s="188"/>
      <c r="C855" s="184">
        <v>313</v>
      </c>
      <c r="D855" s="184"/>
      <c r="E855" s="184"/>
      <c r="F855" s="43"/>
      <c r="G855" s="193"/>
      <c r="H855" s="44" t="s">
        <v>99</v>
      </c>
      <c r="I855" s="32">
        <f>I856+I861</f>
        <v>0</v>
      </c>
      <c r="J855" s="308">
        <f>J856+J861</f>
        <v>0</v>
      </c>
      <c r="K855" s="308">
        <f>K856+K861</f>
        <v>0</v>
      </c>
      <c r="L855" s="33"/>
      <c r="M855" s="207"/>
      <c r="N855" s="293"/>
      <c r="O855" s="161"/>
      <c r="P855" s="161"/>
    </row>
    <row r="856" spans="1:16" ht="30" hidden="1" customHeight="1" x14ac:dyDescent="0.25">
      <c r="A856" s="186"/>
      <c r="B856" s="186"/>
      <c r="C856" s="186"/>
      <c r="D856" s="186">
        <v>3132</v>
      </c>
      <c r="E856" s="186"/>
      <c r="F856" s="45"/>
      <c r="G856" s="193" t="s">
        <v>440</v>
      </c>
      <c r="H856" s="41" t="s">
        <v>19</v>
      </c>
      <c r="I856" s="37">
        <f>I857+I859</f>
        <v>0</v>
      </c>
      <c r="J856" s="309">
        <f>J857+J859</f>
        <v>0</v>
      </c>
      <c r="K856" s="309">
        <f>K857+K859</f>
        <v>0</v>
      </c>
      <c r="L856" s="33"/>
      <c r="M856" s="207"/>
    </row>
    <row r="857" spans="1:16" ht="30" hidden="1" customHeight="1" x14ac:dyDescent="0.25">
      <c r="A857" s="186"/>
      <c r="B857" s="186"/>
      <c r="C857" s="186"/>
      <c r="D857" s="186"/>
      <c r="E857" s="183" t="s">
        <v>300</v>
      </c>
      <c r="F857" s="41"/>
      <c r="G857" s="193" t="s">
        <v>440</v>
      </c>
      <c r="H857" s="41" t="s">
        <v>19</v>
      </c>
      <c r="I857" s="37">
        <f>I858</f>
        <v>0</v>
      </c>
      <c r="J857" s="309">
        <f>J858</f>
        <v>0</v>
      </c>
      <c r="K857" s="309">
        <f>K858</f>
        <v>0</v>
      </c>
      <c r="L857" s="33"/>
      <c r="M857" s="207"/>
    </row>
    <row r="858" spans="1:16" ht="30" hidden="1" customHeight="1" x14ac:dyDescent="0.25">
      <c r="A858" s="186"/>
      <c r="B858" s="186"/>
      <c r="C858" s="186"/>
      <c r="D858" s="186"/>
      <c r="E858" s="183"/>
      <c r="F858" s="41" t="s">
        <v>301</v>
      </c>
      <c r="G858" s="193" t="s">
        <v>440</v>
      </c>
      <c r="H858" s="41" t="s">
        <v>19</v>
      </c>
      <c r="I858" s="37">
        <v>0</v>
      </c>
      <c r="J858" s="309">
        <f>K858-I858</f>
        <v>0</v>
      </c>
      <c r="K858" s="309">
        <v>0</v>
      </c>
      <c r="L858" s="33"/>
      <c r="M858" s="207"/>
    </row>
    <row r="859" spans="1:16" ht="30" hidden="1" customHeight="1" x14ac:dyDescent="0.25">
      <c r="A859" s="186"/>
      <c r="B859" s="186"/>
      <c r="C859" s="186"/>
      <c r="D859" s="186"/>
      <c r="E859" s="183" t="s">
        <v>302</v>
      </c>
      <c r="F859" s="41"/>
      <c r="G859" s="193" t="s">
        <v>440</v>
      </c>
      <c r="H859" s="41" t="s">
        <v>100</v>
      </c>
      <c r="I859" s="37">
        <f>I860</f>
        <v>0</v>
      </c>
      <c r="J859" s="309">
        <f>J860</f>
        <v>0</v>
      </c>
      <c r="K859" s="309">
        <f>K860</f>
        <v>0</v>
      </c>
      <c r="L859" s="33"/>
      <c r="M859" s="207"/>
    </row>
    <row r="860" spans="1:16" ht="30" hidden="1" customHeight="1" x14ac:dyDescent="0.25">
      <c r="A860" s="186"/>
      <c r="B860" s="186"/>
      <c r="C860" s="186"/>
      <c r="D860" s="186"/>
      <c r="E860" s="183"/>
      <c r="F860" s="41" t="s">
        <v>303</v>
      </c>
      <c r="G860" s="193" t="s">
        <v>440</v>
      </c>
      <c r="H860" s="41" t="s">
        <v>100</v>
      </c>
      <c r="I860" s="37">
        <v>0</v>
      </c>
      <c r="J860" s="309">
        <f>K860-I860</f>
        <v>0</v>
      </c>
      <c r="K860" s="309">
        <v>0</v>
      </c>
      <c r="L860" s="33"/>
      <c r="M860" s="207"/>
    </row>
    <row r="861" spans="1:16" ht="30" hidden="1" customHeight="1" x14ac:dyDescent="0.25">
      <c r="A861" s="186"/>
      <c r="B861" s="186"/>
      <c r="C861" s="186"/>
      <c r="D861" s="186">
        <v>3133</v>
      </c>
      <c r="E861" s="186"/>
      <c r="F861" s="45"/>
      <c r="G861" s="193" t="s">
        <v>440</v>
      </c>
      <c r="H861" s="41" t="s">
        <v>20</v>
      </c>
      <c r="I861" s="37">
        <f t="shared" ref="I861:K862" si="144">I862</f>
        <v>0</v>
      </c>
      <c r="J861" s="309">
        <f t="shared" si="144"/>
        <v>0</v>
      </c>
      <c r="K861" s="309">
        <f t="shared" si="144"/>
        <v>0</v>
      </c>
      <c r="L861" s="33"/>
      <c r="M861" s="207"/>
    </row>
    <row r="862" spans="1:16" ht="30" hidden="1" customHeight="1" x14ac:dyDescent="0.25">
      <c r="A862" s="186"/>
      <c r="B862" s="186"/>
      <c r="C862" s="186"/>
      <c r="D862" s="186"/>
      <c r="E862" s="183" t="s">
        <v>304</v>
      </c>
      <c r="F862" s="41"/>
      <c r="G862" s="193" t="s">
        <v>440</v>
      </c>
      <c r="H862" s="41" t="s">
        <v>20</v>
      </c>
      <c r="I862" s="37">
        <f t="shared" si="144"/>
        <v>0</v>
      </c>
      <c r="J862" s="309">
        <f t="shared" si="144"/>
        <v>0</v>
      </c>
      <c r="K862" s="309">
        <f t="shared" si="144"/>
        <v>0</v>
      </c>
      <c r="L862" s="33"/>
      <c r="M862" s="207"/>
    </row>
    <row r="863" spans="1:16" ht="30" hidden="1" customHeight="1" x14ac:dyDescent="0.25">
      <c r="A863" s="186"/>
      <c r="B863" s="186"/>
      <c r="C863" s="186"/>
      <c r="D863" s="186"/>
      <c r="E863" s="183"/>
      <c r="F863" s="41" t="s">
        <v>305</v>
      </c>
      <c r="G863" s="193" t="s">
        <v>440</v>
      </c>
      <c r="H863" s="41" t="s">
        <v>20</v>
      </c>
      <c r="I863" s="37">
        <v>0</v>
      </c>
      <c r="J863" s="309">
        <f>K863-I863</f>
        <v>0</v>
      </c>
      <c r="K863" s="309">
        <v>0</v>
      </c>
      <c r="L863" s="33"/>
      <c r="M863" s="207"/>
    </row>
    <row r="864" spans="1:16" ht="30" hidden="1" customHeight="1" x14ac:dyDescent="0.25">
      <c r="A864" s="184"/>
      <c r="B864" s="184">
        <v>32</v>
      </c>
      <c r="C864" s="184"/>
      <c r="D864" s="184"/>
      <c r="E864" s="184"/>
      <c r="F864" s="43"/>
      <c r="G864" s="193"/>
      <c r="H864" s="44" t="s">
        <v>21</v>
      </c>
      <c r="I864" s="32">
        <f>I865+I886+I910</f>
        <v>0</v>
      </c>
      <c r="J864" s="308">
        <f>J865+J886+J910</f>
        <v>0</v>
      </c>
      <c r="K864" s="308">
        <f>K865+K886+K910</f>
        <v>0</v>
      </c>
      <c r="L864" s="33"/>
      <c r="M864" s="207"/>
    </row>
    <row r="865" spans="1:16" s="162" customFormat="1" ht="30" hidden="1" customHeight="1" x14ac:dyDescent="0.25">
      <c r="A865" s="188"/>
      <c r="B865" s="188"/>
      <c r="C865" s="184">
        <v>321</v>
      </c>
      <c r="D865" s="184"/>
      <c r="E865" s="184"/>
      <c r="F865" s="43"/>
      <c r="G865" s="193"/>
      <c r="H865" s="44" t="s">
        <v>22</v>
      </c>
      <c r="I865" s="382">
        <f>I866+I875+I880</f>
        <v>0</v>
      </c>
      <c r="J865" s="383">
        <f>J866+J875+J880</f>
        <v>0</v>
      </c>
      <c r="K865" s="383">
        <f>K866+K875+K880</f>
        <v>0</v>
      </c>
      <c r="L865" s="33"/>
      <c r="M865" s="207"/>
      <c r="N865" s="293"/>
      <c r="O865" s="161"/>
      <c r="P865" s="161"/>
    </row>
    <row r="866" spans="1:16" ht="30" hidden="1" customHeight="1" x14ac:dyDescent="0.25">
      <c r="A866" s="186"/>
      <c r="B866" s="186"/>
      <c r="C866" s="186"/>
      <c r="D866" s="186">
        <v>3211</v>
      </c>
      <c r="E866" s="186"/>
      <c r="F866" s="45"/>
      <c r="G866" s="193" t="s">
        <v>440</v>
      </c>
      <c r="H866" s="41" t="s">
        <v>23</v>
      </c>
      <c r="I866" s="37">
        <f>I867+I869+I871+I873</f>
        <v>0</v>
      </c>
      <c r="J866" s="309">
        <f>J867+J869+J871+J873</f>
        <v>0</v>
      </c>
      <c r="K866" s="309">
        <f t="shared" ref="K866" si="145">K867+K869+K871+K873</f>
        <v>0</v>
      </c>
      <c r="L866" s="33"/>
      <c r="M866" s="207"/>
    </row>
    <row r="867" spans="1:16" ht="30" hidden="1" customHeight="1" x14ac:dyDescent="0.25">
      <c r="A867" s="186"/>
      <c r="B867" s="186"/>
      <c r="C867" s="186"/>
      <c r="D867" s="186"/>
      <c r="E867" s="183" t="s">
        <v>306</v>
      </c>
      <c r="F867" s="41"/>
      <c r="G867" s="193" t="s">
        <v>440</v>
      </c>
      <c r="H867" s="41" t="s">
        <v>101</v>
      </c>
      <c r="I867" s="37">
        <f>I868</f>
        <v>0</v>
      </c>
      <c r="J867" s="309">
        <f>J868</f>
        <v>0</v>
      </c>
      <c r="K867" s="309">
        <f>K868</f>
        <v>0</v>
      </c>
      <c r="L867" s="33"/>
      <c r="M867" s="207"/>
    </row>
    <row r="868" spans="1:16" ht="30" hidden="1" customHeight="1" x14ac:dyDescent="0.25">
      <c r="A868" s="186"/>
      <c r="B868" s="186"/>
      <c r="C868" s="186"/>
      <c r="D868" s="186"/>
      <c r="E868" s="183"/>
      <c r="F868" s="41" t="s">
        <v>307</v>
      </c>
      <c r="G868" s="193" t="s">
        <v>440</v>
      </c>
      <c r="H868" s="41" t="s">
        <v>101</v>
      </c>
      <c r="I868" s="37">
        <v>0</v>
      </c>
      <c r="J868" s="309">
        <f>K868-I868</f>
        <v>0</v>
      </c>
      <c r="K868" s="309">
        <v>0</v>
      </c>
      <c r="L868" s="33"/>
      <c r="M868" s="207"/>
    </row>
    <row r="869" spans="1:16" ht="30" hidden="1" customHeight="1" x14ac:dyDescent="0.25">
      <c r="A869" s="186"/>
      <c r="B869" s="186"/>
      <c r="C869" s="186"/>
      <c r="D869" s="186"/>
      <c r="E869" s="183" t="s">
        <v>308</v>
      </c>
      <c r="F869" s="41"/>
      <c r="G869" s="193" t="s">
        <v>440</v>
      </c>
      <c r="H869" s="41" t="s">
        <v>102</v>
      </c>
      <c r="I869" s="37">
        <f>I870</f>
        <v>0</v>
      </c>
      <c r="J869" s="309">
        <f>J870</f>
        <v>0</v>
      </c>
      <c r="K869" s="309">
        <f>K870</f>
        <v>0</v>
      </c>
      <c r="L869" s="33"/>
      <c r="M869" s="207"/>
    </row>
    <row r="870" spans="1:16" ht="30" hidden="1" customHeight="1" x14ac:dyDescent="0.25">
      <c r="A870" s="186"/>
      <c r="B870" s="186"/>
      <c r="C870" s="186"/>
      <c r="D870" s="186"/>
      <c r="E870" s="183"/>
      <c r="F870" s="41" t="s">
        <v>309</v>
      </c>
      <c r="G870" s="193" t="s">
        <v>440</v>
      </c>
      <c r="H870" s="41" t="s">
        <v>102</v>
      </c>
      <c r="I870" s="37">
        <v>0</v>
      </c>
      <c r="J870" s="309">
        <f>K870-I870</f>
        <v>0</v>
      </c>
      <c r="K870" s="309">
        <v>0</v>
      </c>
      <c r="L870" s="33"/>
      <c r="M870" s="207"/>
    </row>
    <row r="871" spans="1:16" ht="30" hidden="1" customHeight="1" x14ac:dyDescent="0.25">
      <c r="A871" s="186"/>
      <c r="B871" s="186"/>
      <c r="C871" s="186"/>
      <c r="D871" s="186"/>
      <c r="E871" s="183" t="s">
        <v>310</v>
      </c>
      <c r="F871" s="41"/>
      <c r="G871" s="193" t="s">
        <v>440</v>
      </c>
      <c r="H871" s="41" t="s">
        <v>103</v>
      </c>
      <c r="I871" s="37">
        <f>I872</f>
        <v>0</v>
      </c>
      <c r="J871" s="309">
        <f>J872</f>
        <v>0</v>
      </c>
      <c r="K871" s="309">
        <f>K872</f>
        <v>0</v>
      </c>
      <c r="L871" s="33"/>
      <c r="M871" s="207"/>
    </row>
    <row r="872" spans="1:16" ht="30" hidden="1" customHeight="1" x14ac:dyDescent="0.25">
      <c r="A872" s="186"/>
      <c r="B872" s="186"/>
      <c r="C872" s="186"/>
      <c r="D872" s="186"/>
      <c r="E872" s="183"/>
      <c r="F872" s="41" t="s">
        <v>311</v>
      </c>
      <c r="G872" s="193" t="s">
        <v>440</v>
      </c>
      <c r="H872" s="41" t="s">
        <v>103</v>
      </c>
      <c r="I872" s="37">
        <v>0</v>
      </c>
      <c r="J872" s="309">
        <f>K872-I872</f>
        <v>0</v>
      </c>
      <c r="K872" s="309">
        <f>400-400</f>
        <v>0</v>
      </c>
      <c r="L872" s="33"/>
      <c r="M872" s="207"/>
    </row>
    <row r="873" spans="1:16" ht="30" hidden="1" customHeight="1" x14ac:dyDescent="0.25">
      <c r="A873" s="186"/>
      <c r="B873" s="186"/>
      <c r="C873" s="186"/>
      <c r="D873" s="186"/>
      <c r="E873" s="183" t="s">
        <v>312</v>
      </c>
      <c r="F873" s="41"/>
      <c r="G873" s="193" t="s">
        <v>440</v>
      </c>
      <c r="H873" s="41" t="s">
        <v>104</v>
      </c>
      <c r="I873" s="37">
        <f>I874</f>
        <v>0</v>
      </c>
      <c r="J873" s="309">
        <f>J874</f>
        <v>0</v>
      </c>
      <c r="K873" s="309">
        <f>K874</f>
        <v>0</v>
      </c>
      <c r="L873" s="33"/>
      <c r="M873" s="207"/>
    </row>
    <row r="874" spans="1:16" ht="30" hidden="1" customHeight="1" x14ac:dyDescent="0.25">
      <c r="A874" s="186"/>
      <c r="B874" s="186"/>
      <c r="C874" s="186"/>
      <c r="D874" s="186"/>
      <c r="E874" s="183"/>
      <c r="F874" s="41" t="s">
        <v>313</v>
      </c>
      <c r="G874" s="193" t="s">
        <v>440</v>
      </c>
      <c r="H874" s="41" t="s">
        <v>104</v>
      </c>
      <c r="I874" s="37">
        <v>0</v>
      </c>
      <c r="J874" s="309">
        <f>K874-I874</f>
        <v>0</v>
      </c>
      <c r="K874" s="309">
        <v>0</v>
      </c>
      <c r="L874" s="33"/>
      <c r="M874" s="207"/>
    </row>
    <row r="875" spans="1:16" ht="30" hidden="1" customHeight="1" x14ac:dyDescent="0.25">
      <c r="A875" s="186"/>
      <c r="B875" s="186"/>
      <c r="C875" s="186"/>
      <c r="D875" s="186">
        <v>3212</v>
      </c>
      <c r="E875" s="186"/>
      <c r="F875" s="45"/>
      <c r="G875" s="193" t="s">
        <v>440</v>
      </c>
      <c r="H875" s="41" t="s">
        <v>24</v>
      </c>
      <c r="I875" s="37">
        <f>I876</f>
        <v>0</v>
      </c>
      <c r="J875" s="309">
        <f>J876</f>
        <v>0</v>
      </c>
      <c r="K875" s="309">
        <f>K876</f>
        <v>0</v>
      </c>
      <c r="L875" s="33"/>
      <c r="M875" s="207"/>
    </row>
    <row r="876" spans="1:16" ht="30" hidden="1" customHeight="1" x14ac:dyDescent="0.25">
      <c r="A876" s="186"/>
      <c r="B876" s="186"/>
      <c r="C876" s="186"/>
      <c r="D876" s="186"/>
      <c r="E876" s="183" t="s">
        <v>314</v>
      </c>
      <c r="F876" s="41"/>
      <c r="G876" s="193" t="s">
        <v>440</v>
      </c>
      <c r="H876" s="41" t="s">
        <v>105</v>
      </c>
      <c r="I876" s="37">
        <f t="shared" ref="I876:K876" si="146">I877</f>
        <v>0</v>
      </c>
      <c r="J876" s="309">
        <f t="shared" si="146"/>
        <v>0</v>
      </c>
      <c r="K876" s="309">
        <f t="shared" si="146"/>
        <v>0</v>
      </c>
      <c r="L876" s="33"/>
      <c r="M876" s="207"/>
    </row>
    <row r="877" spans="1:16" ht="30" hidden="1" customHeight="1" x14ac:dyDescent="0.25">
      <c r="A877" s="186"/>
      <c r="B877" s="186"/>
      <c r="C877" s="186"/>
      <c r="D877" s="186"/>
      <c r="E877" s="183"/>
      <c r="F877" s="41" t="s">
        <v>315</v>
      </c>
      <c r="G877" s="193" t="s">
        <v>440</v>
      </c>
      <c r="H877" s="41" t="s">
        <v>105</v>
      </c>
      <c r="I877" s="37">
        <v>0</v>
      </c>
      <c r="J877" s="309">
        <f>K877-I877</f>
        <v>0</v>
      </c>
      <c r="K877" s="309">
        <v>0</v>
      </c>
      <c r="L877" s="33"/>
      <c r="M877" s="207"/>
    </row>
    <row r="878" spans="1:16" ht="30" hidden="1" customHeight="1" x14ac:dyDescent="0.25">
      <c r="A878" s="186"/>
      <c r="B878" s="186"/>
      <c r="C878" s="186"/>
      <c r="D878" s="186"/>
      <c r="E878" s="183" t="s">
        <v>316</v>
      </c>
      <c r="F878" s="41"/>
      <c r="G878" s="193" t="s">
        <v>440</v>
      </c>
      <c r="H878" s="41" t="s">
        <v>317</v>
      </c>
      <c r="I878" s="37"/>
      <c r="J878" s="309"/>
      <c r="K878" s="309"/>
      <c r="L878" s="33"/>
      <c r="M878" s="207"/>
    </row>
    <row r="879" spans="1:16" ht="30" hidden="1" customHeight="1" x14ac:dyDescent="0.25">
      <c r="A879" s="186"/>
      <c r="B879" s="186"/>
      <c r="C879" s="186"/>
      <c r="D879" s="186"/>
      <c r="E879" s="183"/>
      <c r="F879" s="41" t="s">
        <v>318</v>
      </c>
      <c r="G879" s="193" t="s">
        <v>440</v>
      </c>
      <c r="H879" s="41" t="s">
        <v>317</v>
      </c>
      <c r="I879" s="37"/>
      <c r="J879" s="309"/>
      <c r="K879" s="309"/>
      <c r="L879" s="33"/>
      <c r="M879" s="207"/>
    </row>
    <row r="880" spans="1:16" ht="30" hidden="1" customHeight="1" x14ac:dyDescent="0.25">
      <c r="A880" s="186"/>
      <c r="B880" s="186"/>
      <c r="C880" s="186"/>
      <c r="D880" s="186">
        <v>3213</v>
      </c>
      <c r="E880" s="186"/>
      <c r="F880" s="45"/>
      <c r="G880" s="193" t="s">
        <v>440</v>
      </c>
      <c r="H880" s="41" t="s">
        <v>25</v>
      </c>
      <c r="I880" s="37">
        <f t="shared" ref="I880:K881" si="147">I881</f>
        <v>0</v>
      </c>
      <c r="J880" s="309">
        <f t="shared" si="147"/>
        <v>0</v>
      </c>
      <c r="K880" s="309">
        <f t="shared" si="147"/>
        <v>0</v>
      </c>
      <c r="L880" s="33"/>
      <c r="M880" s="207"/>
    </row>
    <row r="881" spans="1:16" ht="30" hidden="1" customHeight="1" x14ac:dyDescent="0.25">
      <c r="A881" s="186"/>
      <c r="B881" s="186"/>
      <c r="C881" s="186"/>
      <c r="D881" s="186"/>
      <c r="E881" s="183" t="s">
        <v>107</v>
      </c>
      <c r="F881" s="41"/>
      <c r="G881" s="193" t="s">
        <v>440</v>
      </c>
      <c r="H881" s="41" t="s">
        <v>108</v>
      </c>
      <c r="I881" s="37">
        <f t="shared" si="147"/>
        <v>0</v>
      </c>
      <c r="J881" s="309">
        <f t="shared" si="147"/>
        <v>0</v>
      </c>
      <c r="K881" s="309">
        <f t="shared" si="147"/>
        <v>0</v>
      </c>
      <c r="L881" s="33"/>
      <c r="M881" s="207"/>
    </row>
    <row r="882" spans="1:16" ht="30" hidden="1" customHeight="1" x14ac:dyDescent="0.25">
      <c r="A882" s="186"/>
      <c r="B882" s="186"/>
      <c r="C882" s="186"/>
      <c r="D882" s="186"/>
      <c r="E882" s="183"/>
      <c r="F882" s="41" t="s">
        <v>109</v>
      </c>
      <c r="G882" s="193" t="s">
        <v>440</v>
      </c>
      <c r="H882" s="41" t="s">
        <v>319</v>
      </c>
      <c r="I882" s="37">
        <v>0</v>
      </c>
      <c r="J882" s="309">
        <f>K882-I882</f>
        <v>0</v>
      </c>
      <c r="K882" s="309">
        <v>0</v>
      </c>
      <c r="L882" s="33"/>
      <c r="M882" s="207"/>
    </row>
    <row r="883" spans="1:16" ht="30" hidden="1" customHeight="1" x14ac:dyDescent="0.25">
      <c r="A883" s="186"/>
      <c r="B883" s="186"/>
      <c r="C883" s="186"/>
      <c r="D883" s="186"/>
      <c r="E883" s="183"/>
      <c r="F883" s="41" t="s">
        <v>111</v>
      </c>
      <c r="G883" s="193">
        <v>63</v>
      </c>
      <c r="H883" s="41" t="s">
        <v>320</v>
      </c>
      <c r="I883" s="37"/>
      <c r="J883" s="309"/>
      <c r="K883" s="309"/>
      <c r="L883" s="33"/>
      <c r="M883" s="207"/>
    </row>
    <row r="884" spans="1:16" ht="30" hidden="1" customHeight="1" x14ac:dyDescent="0.25">
      <c r="A884" s="186"/>
      <c r="B884" s="186"/>
      <c r="C884" s="186"/>
      <c r="D884" s="186"/>
      <c r="E884" s="183" t="s">
        <v>113</v>
      </c>
      <c r="F884" s="41"/>
      <c r="G884" s="193">
        <v>63</v>
      </c>
      <c r="H884" s="41" t="s">
        <v>114</v>
      </c>
      <c r="I884" s="37"/>
      <c r="J884" s="309"/>
      <c r="K884" s="309"/>
      <c r="L884" s="33"/>
      <c r="M884" s="207"/>
    </row>
    <row r="885" spans="1:16" ht="30" hidden="1" customHeight="1" x14ac:dyDescent="0.25">
      <c r="A885" s="186"/>
      <c r="B885" s="186"/>
      <c r="C885" s="186"/>
      <c r="D885" s="186"/>
      <c r="E885" s="183"/>
      <c r="F885" s="41" t="s">
        <v>115</v>
      </c>
      <c r="G885" s="193">
        <v>63</v>
      </c>
      <c r="H885" s="41" t="s">
        <v>114</v>
      </c>
      <c r="I885" s="37"/>
      <c r="J885" s="309"/>
      <c r="K885" s="309"/>
      <c r="L885" s="33"/>
      <c r="M885" s="207"/>
    </row>
    <row r="886" spans="1:16" s="162" customFormat="1" ht="30" hidden="1" customHeight="1" x14ac:dyDescent="0.25">
      <c r="A886" s="188"/>
      <c r="B886" s="188"/>
      <c r="C886" s="184">
        <v>322</v>
      </c>
      <c r="D886" s="184"/>
      <c r="E886" s="184"/>
      <c r="F886" s="43"/>
      <c r="G886" s="193"/>
      <c r="H886" s="44" t="s">
        <v>26</v>
      </c>
      <c r="I886" s="32">
        <f>I887+I897+I902</f>
        <v>0</v>
      </c>
      <c r="J886" s="308">
        <f>J887+J897+J902</f>
        <v>0</v>
      </c>
      <c r="K886" s="308">
        <f>K887+K897+K902</f>
        <v>0</v>
      </c>
      <c r="L886" s="33"/>
      <c r="M886" s="207"/>
      <c r="N886" s="293"/>
      <c r="O886" s="161"/>
      <c r="P886" s="161"/>
    </row>
    <row r="887" spans="1:16" ht="30" hidden="1" customHeight="1" x14ac:dyDescent="0.25">
      <c r="A887" s="186"/>
      <c r="B887" s="186"/>
      <c r="C887" s="186"/>
      <c r="D887" s="186">
        <v>3221</v>
      </c>
      <c r="E887" s="186"/>
      <c r="F887" s="45"/>
      <c r="G887" s="193" t="s">
        <v>440</v>
      </c>
      <c r="H887" s="41" t="s">
        <v>116</v>
      </c>
      <c r="I887" s="37">
        <f>I888+I891+I893+I895</f>
        <v>0</v>
      </c>
      <c r="J887" s="309">
        <f>J888+J891+J893+J895</f>
        <v>0</v>
      </c>
      <c r="K887" s="309">
        <f>K888+K891+K893+K895</f>
        <v>0</v>
      </c>
      <c r="L887" s="33"/>
      <c r="M887" s="207"/>
    </row>
    <row r="888" spans="1:16" ht="30" hidden="1" customHeight="1" x14ac:dyDescent="0.25">
      <c r="A888" s="186"/>
      <c r="B888" s="186"/>
      <c r="C888" s="186"/>
      <c r="D888" s="186"/>
      <c r="E888" s="183" t="s">
        <v>117</v>
      </c>
      <c r="F888" s="41"/>
      <c r="G888" s="193" t="s">
        <v>440</v>
      </c>
      <c r="H888" s="41" t="s">
        <v>118</v>
      </c>
      <c r="I888" s="37">
        <f>I889+I890</f>
        <v>0</v>
      </c>
      <c r="J888" s="309">
        <f>J889+J890</f>
        <v>0</v>
      </c>
      <c r="K888" s="309">
        <f>K889+K890</f>
        <v>0</v>
      </c>
      <c r="L888" s="33"/>
      <c r="M888" s="207"/>
    </row>
    <row r="889" spans="1:16" ht="30" hidden="1" customHeight="1" x14ac:dyDescent="0.25">
      <c r="A889" s="186"/>
      <c r="B889" s="186"/>
      <c r="C889" s="186"/>
      <c r="D889" s="186"/>
      <c r="E889" s="183"/>
      <c r="F889" s="41" t="s">
        <v>119</v>
      </c>
      <c r="G889" s="193" t="s">
        <v>440</v>
      </c>
      <c r="H889" s="41" t="s">
        <v>118</v>
      </c>
      <c r="I889" s="37">
        <v>0</v>
      </c>
      <c r="J889" s="309">
        <f>K889-I889</f>
        <v>0</v>
      </c>
      <c r="K889" s="309">
        <v>0</v>
      </c>
      <c r="L889" s="33"/>
      <c r="M889" s="207"/>
    </row>
    <row r="890" spans="1:16" ht="30" hidden="1" customHeight="1" x14ac:dyDescent="0.25">
      <c r="A890" s="186"/>
      <c r="B890" s="186"/>
      <c r="C890" s="186"/>
      <c r="D890" s="186"/>
      <c r="E890" s="183"/>
      <c r="F890" s="41" t="s">
        <v>120</v>
      </c>
      <c r="G890" s="193" t="s">
        <v>440</v>
      </c>
      <c r="H890" s="41" t="s">
        <v>321</v>
      </c>
      <c r="I890" s="37">
        <v>0</v>
      </c>
      <c r="J890" s="309">
        <f>K890-I890</f>
        <v>0</v>
      </c>
      <c r="K890" s="309">
        <v>0</v>
      </c>
      <c r="L890" s="33"/>
      <c r="M890" s="207"/>
    </row>
    <row r="891" spans="1:16" ht="30" hidden="1" customHeight="1" x14ac:dyDescent="0.25">
      <c r="A891" s="186"/>
      <c r="B891" s="186"/>
      <c r="C891" s="186"/>
      <c r="D891" s="186"/>
      <c r="E891" s="183" t="s">
        <v>122</v>
      </c>
      <c r="F891" s="41"/>
      <c r="G891" s="193" t="s">
        <v>440</v>
      </c>
      <c r="H891" s="41" t="s">
        <v>123</v>
      </c>
      <c r="I891" s="37">
        <f>I892</f>
        <v>0</v>
      </c>
      <c r="J891" s="309">
        <f>J892</f>
        <v>0</v>
      </c>
      <c r="K891" s="309">
        <f>K892</f>
        <v>0</v>
      </c>
      <c r="L891" s="33"/>
      <c r="M891" s="207"/>
    </row>
    <row r="892" spans="1:16" ht="30" hidden="1" customHeight="1" x14ac:dyDescent="0.25">
      <c r="A892" s="186"/>
      <c r="B892" s="186"/>
      <c r="C892" s="186"/>
      <c r="D892" s="186"/>
      <c r="E892" s="183"/>
      <c r="F892" s="41" t="s">
        <v>124</v>
      </c>
      <c r="G892" s="193" t="s">
        <v>440</v>
      </c>
      <c r="H892" s="41" t="s">
        <v>123</v>
      </c>
      <c r="I892" s="37">
        <v>0</v>
      </c>
      <c r="J892" s="309">
        <f>K892-I892</f>
        <v>0</v>
      </c>
      <c r="K892" s="309">
        <v>0</v>
      </c>
      <c r="L892" s="33"/>
      <c r="M892" s="207"/>
    </row>
    <row r="893" spans="1:16" ht="30" hidden="1" customHeight="1" x14ac:dyDescent="0.25">
      <c r="A893" s="186"/>
      <c r="B893" s="186"/>
      <c r="C893" s="186"/>
      <c r="D893" s="186"/>
      <c r="E893" s="183" t="s">
        <v>125</v>
      </c>
      <c r="F893" s="41"/>
      <c r="G893" s="193" t="s">
        <v>440</v>
      </c>
      <c r="H893" s="41" t="s">
        <v>126</v>
      </c>
      <c r="I893" s="37">
        <f>I894</f>
        <v>0</v>
      </c>
      <c r="J893" s="309">
        <f>J894</f>
        <v>0</v>
      </c>
      <c r="K893" s="309">
        <f>K894</f>
        <v>0</v>
      </c>
      <c r="L893" s="33"/>
      <c r="M893" s="207"/>
    </row>
    <row r="894" spans="1:16" ht="30" hidden="1" customHeight="1" x14ac:dyDescent="0.25">
      <c r="A894" s="186"/>
      <c r="B894" s="186"/>
      <c r="C894" s="186"/>
      <c r="D894" s="186"/>
      <c r="E894" s="183"/>
      <c r="F894" s="41" t="s">
        <v>127</v>
      </c>
      <c r="G894" s="193" t="s">
        <v>440</v>
      </c>
      <c r="H894" s="41" t="s">
        <v>126</v>
      </c>
      <c r="I894" s="37">
        <v>0</v>
      </c>
      <c r="J894" s="309">
        <f>K894-I894</f>
        <v>0</v>
      </c>
      <c r="K894" s="309">
        <v>0</v>
      </c>
      <c r="L894" s="33"/>
      <c r="M894" s="207"/>
    </row>
    <row r="895" spans="1:16" ht="30" hidden="1" customHeight="1" x14ac:dyDescent="0.25">
      <c r="A895" s="186"/>
      <c r="B895" s="186"/>
      <c r="C895" s="186"/>
      <c r="D895" s="186"/>
      <c r="E895" s="183" t="s">
        <v>128</v>
      </c>
      <c r="F895" s="41"/>
      <c r="G895" s="193" t="s">
        <v>440</v>
      </c>
      <c r="H895" s="41" t="s">
        <v>129</v>
      </c>
      <c r="I895" s="37">
        <f>I896</f>
        <v>0</v>
      </c>
      <c r="J895" s="309">
        <f>J896</f>
        <v>0</v>
      </c>
      <c r="K895" s="309">
        <f>K896</f>
        <v>0</v>
      </c>
      <c r="L895" s="33"/>
      <c r="M895" s="207"/>
    </row>
    <row r="896" spans="1:16" ht="30" hidden="1" customHeight="1" x14ac:dyDescent="0.25">
      <c r="A896" s="186"/>
      <c r="B896" s="186"/>
      <c r="C896" s="186"/>
      <c r="D896" s="186"/>
      <c r="E896" s="183"/>
      <c r="F896" s="41" t="s">
        <v>130</v>
      </c>
      <c r="G896" s="193" t="s">
        <v>440</v>
      </c>
      <c r="H896" s="41" t="s">
        <v>129</v>
      </c>
      <c r="I896" s="37">
        <v>0</v>
      </c>
      <c r="J896" s="309">
        <f>K896-I896</f>
        <v>0</v>
      </c>
      <c r="K896" s="309">
        <v>0</v>
      </c>
      <c r="L896" s="33"/>
      <c r="M896" s="207"/>
    </row>
    <row r="897" spans="1:16" ht="30" hidden="1" customHeight="1" x14ac:dyDescent="0.25">
      <c r="A897" s="186"/>
      <c r="B897" s="186"/>
      <c r="C897" s="186"/>
      <c r="D897" s="186">
        <v>3222</v>
      </c>
      <c r="E897" s="186"/>
      <c r="F897" s="45"/>
      <c r="G897" s="193" t="s">
        <v>440</v>
      </c>
      <c r="H897" s="41" t="s">
        <v>28</v>
      </c>
      <c r="I897" s="37">
        <f>I898+I900</f>
        <v>0</v>
      </c>
      <c r="J897" s="309">
        <f>J898+J900</f>
        <v>0</v>
      </c>
      <c r="K897" s="309">
        <f>K898+K900</f>
        <v>0</v>
      </c>
      <c r="L897" s="33"/>
      <c r="M897" s="207"/>
    </row>
    <row r="898" spans="1:16" ht="30" hidden="1" customHeight="1" x14ac:dyDescent="0.25">
      <c r="A898" s="186"/>
      <c r="B898" s="186"/>
      <c r="C898" s="186"/>
      <c r="D898" s="186"/>
      <c r="E898" s="183" t="s">
        <v>134</v>
      </c>
      <c r="F898" s="41"/>
      <c r="G898" s="193" t="s">
        <v>440</v>
      </c>
      <c r="H898" s="41" t="s">
        <v>135</v>
      </c>
      <c r="I898" s="37">
        <f>I899</f>
        <v>0</v>
      </c>
      <c r="J898" s="309">
        <f>J899</f>
        <v>0</v>
      </c>
      <c r="K898" s="309">
        <f>K899</f>
        <v>0</v>
      </c>
      <c r="L898" s="33"/>
      <c r="M898" s="207"/>
    </row>
    <row r="899" spans="1:16" ht="30" hidden="1" customHeight="1" x14ac:dyDescent="0.25">
      <c r="A899" s="186"/>
      <c r="B899" s="186"/>
      <c r="C899" s="186"/>
      <c r="D899" s="186"/>
      <c r="E899" s="183"/>
      <c r="F899" s="41" t="s">
        <v>136</v>
      </c>
      <c r="G899" s="193" t="s">
        <v>440</v>
      </c>
      <c r="H899" s="41" t="s">
        <v>135</v>
      </c>
      <c r="I899" s="37">
        <v>0</v>
      </c>
      <c r="J899" s="309">
        <f>K899-I899</f>
        <v>0</v>
      </c>
      <c r="K899" s="309">
        <v>0</v>
      </c>
      <c r="L899" s="33"/>
      <c r="M899" s="207"/>
    </row>
    <row r="900" spans="1:16" s="49" customFormat="1" ht="30" hidden="1" customHeight="1" x14ac:dyDescent="0.25">
      <c r="A900" s="186"/>
      <c r="B900" s="186"/>
      <c r="C900" s="186"/>
      <c r="D900" s="186"/>
      <c r="E900" s="183" t="s">
        <v>137</v>
      </c>
      <c r="F900" s="41"/>
      <c r="G900" s="193" t="s">
        <v>440</v>
      </c>
      <c r="H900" s="41" t="s">
        <v>138</v>
      </c>
      <c r="I900" s="37">
        <f>I901</f>
        <v>0</v>
      </c>
      <c r="J900" s="309">
        <f>J901</f>
        <v>0</v>
      </c>
      <c r="K900" s="309">
        <f>K901</f>
        <v>0</v>
      </c>
      <c r="L900" s="33"/>
      <c r="M900" s="207"/>
      <c r="N900" s="303"/>
    </row>
    <row r="901" spans="1:16" s="49" customFormat="1" ht="30" hidden="1" customHeight="1" x14ac:dyDescent="0.25">
      <c r="A901" s="186"/>
      <c r="B901" s="186"/>
      <c r="C901" s="186"/>
      <c r="D901" s="186"/>
      <c r="E901" s="183"/>
      <c r="F901" s="41" t="s">
        <v>139</v>
      </c>
      <c r="G901" s="193" t="s">
        <v>440</v>
      </c>
      <c r="H901" s="41" t="s">
        <v>138</v>
      </c>
      <c r="I901" s="37">
        <v>0</v>
      </c>
      <c r="J901" s="309">
        <f>K901-I901</f>
        <v>0</v>
      </c>
      <c r="K901" s="309">
        <v>0</v>
      </c>
      <c r="L901" s="33"/>
      <c r="M901" s="207"/>
      <c r="N901" s="303"/>
    </row>
    <row r="902" spans="1:16" ht="30" hidden="1" customHeight="1" x14ac:dyDescent="0.25">
      <c r="A902" s="186"/>
      <c r="B902" s="186"/>
      <c r="C902" s="186"/>
      <c r="D902" s="187">
        <v>3223</v>
      </c>
      <c r="E902" s="187"/>
      <c r="F902" s="50"/>
      <c r="G902" s="193" t="s">
        <v>440</v>
      </c>
      <c r="H902" s="48" t="s">
        <v>29</v>
      </c>
      <c r="I902" s="37">
        <f>I903+I906+I908</f>
        <v>0</v>
      </c>
      <c r="J902" s="309">
        <f>J903+J906+J908</f>
        <v>0</v>
      </c>
      <c r="K902" s="309">
        <f>K903+K906+K908</f>
        <v>0</v>
      </c>
      <c r="L902" s="33"/>
      <c r="M902" s="207"/>
    </row>
    <row r="903" spans="1:16" ht="30" hidden="1" customHeight="1" x14ac:dyDescent="0.25">
      <c r="A903" s="186"/>
      <c r="B903" s="186"/>
      <c r="C903" s="186"/>
      <c r="D903" s="187"/>
      <c r="E903" s="183" t="s">
        <v>140</v>
      </c>
      <c r="F903" s="41"/>
      <c r="G903" s="193" t="s">
        <v>440</v>
      </c>
      <c r="H903" s="41" t="s">
        <v>141</v>
      </c>
      <c r="I903" s="37">
        <f>I904+I905</f>
        <v>0</v>
      </c>
      <c r="J903" s="309">
        <f>J904+J905</f>
        <v>0</v>
      </c>
      <c r="K903" s="309">
        <f>K904+K905</f>
        <v>0</v>
      </c>
      <c r="L903" s="33"/>
      <c r="M903" s="207"/>
    </row>
    <row r="904" spans="1:16" ht="30" hidden="1" customHeight="1" x14ac:dyDescent="0.25">
      <c r="A904" s="186"/>
      <c r="B904" s="186"/>
      <c r="C904" s="186"/>
      <c r="D904" s="187"/>
      <c r="E904" s="183"/>
      <c r="F904" s="41" t="s">
        <v>142</v>
      </c>
      <c r="G904" s="193" t="s">
        <v>440</v>
      </c>
      <c r="H904" s="41" t="s">
        <v>141</v>
      </c>
      <c r="I904" s="37">
        <v>0</v>
      </c>
      <c r="J904" s="309">
        <f>K904-I904</f>
        <v>0</v>
      </c>
      <c r="K904" s="309">
        <v>0</v>
      </c>
      <c r="L904" s="33"/>
      <c r="M904" s="207"/>
    </row>
    <row r="905" spans="1:16" ht="30" hidden="1" customHeight="1" x14ac:dyDescent="0.25">
      <c r="A905" s="186"/>
      <c r="B905" s="186"/>
      <c r="C905" s="186"/>
      <c r="D905" s="187"/>
      <c r="E905" s="183"/>
      <c r="F905" s="41" t="s">
        <v>143</v>
      </c>
      <c r="G905" s="193" t="s">
        <v>440</v>
      </c>
      <c r="H905" s="41" t="s">
        <v>323</v>
      </c>
      <c r="I905" s="37">
        <v>0</v>
      </c>
      <c r="J905" s="309">
        <f>K905-I905</f>
        <v>0</v>
      </c>
      <c r="K905" s="309">
        <v>0</v>
      </c>
      <c r="L905" s="33"/>
      <c r="M905" s="207"/>
    </row>
    <row r="906" spans="1:16" ht="30" hidden="1" customHeight="1" x14ac:dyDescent="0.25">
      <c r="A906" s="186"/>
      <c r="B906" s="186"/>
      <c r="C906" s="186"/>
      <c r="D906" s="187"/>
      <c r="E906" s="183" t="s">
        <v>145</v>
      </c>
      <c r="F906" s="41"/>
      <c r="G906" s="193" t="s">
        <v>440</v>
      </c>
      <c r="H906" s="41" t="s">
        <v>146</v>
      </c>
      <c r="I906" s="37">
        <f>I907</f>
        <v>0</v>
      </c>
      <c r="J906" s="309">
        <f>J907</f>
        <v>0</v>
      </c>
      <c r="K906" s="309">
        <f>K907</f>
        <v>0</v>
      </c>
      <c r="L906" s="33"/>
      <c r="M906" s="207"/>
    </row>
    <row r="907" spans="1:16" ht="30" hidden="1" customHeight="1" x14ac:dyDescent="0.25">
      <c r="A907" s="186"/>
      <c r="B907" s="186"/>
      <c r="C907" s="186"/>
      <c r="D907" s="187"/>
      <c r="E907" s="183"/>
      <c r="F907" s="41" t="s">
        <v>147</v>
      </c>
      <c r="G907" s="193" t="s">
        <v>440</v>
      </c>
      <c r="H907" s="41" t="s">
        <v>146</v>
      </c>
      <c r="I907" s="37">
        <v>0</v>
      </c>
      <c r="J907" s="309">
        <f>K907-I907</f>
        <v>0</v>
      </c>
      <c r="K907" s="309">
        <v>0</v>
      </c>
      <c r="L907" s="33"/>
      <c r="M907" s="207"/>
    </row>
    <row r="908" spans="1:16" ht="30" hidden="1" customHeight="1" x14ac:dyDescent="0.25">
      <c r="A908" s="186"/>
      <c r="B908" s="186"/>
      <c r="C908" s="186"/>
      <c r="D908" s="187"/>
      <c r="E908" s="183" t="s">
        <v>148</v>
      </c>
      <c r="F908" s="41"/>
      <c r="G908" s="193" t="s">
        <v>440</v>
      </c>
      <c r="H908" s="41" t="s">
        <v>149</v>
      </c>
      <c r="I908" s="37">
        <f>I909</f>
        <v>0</v>
      </c>
      <c r="J908" s="309">
        <f>J909</f>
        <v>0</v>
      </c>
      <c r="K908" s="309">
        <f>K909</f>
        <v>0</v>
      </c>
      <c r="L908" s="33"/>
      <c r="M908" s="207"/>
    </row>
    <row r="909" spans="1:16" ht="30" hidden="1" customHeight="1" x14ac:dyDescent="0.25">
      <c r="A909" s="186"/>
      <c r="B909" s="186"/>
      <c r="C909" s="186"/>
      <c r="D909" s="187"/>
      <c r="E909" s="183"/>
      <c r="F909" s="41" t="s">
        <v>150</v>
      </c>
      <c r="G909" s="193" t="s">
        <v>440</v>
      </c>
      <c r="H909" s="41" t="s">
        <v>149</v>
      </c>
      <c r="I909" s="37">
        <v>0</v>
      </c>
      <c r="J909" s="309">
        <f>K909-I909</f>
        <v>0</v>
      </c>
      <c r="K909" s="309">
        <v>0</v>
      </c>
      <c r="L909" s="33"/>
      <c r="M909" s="207"/>
    </row>
    <row r="910" spans="1:16" s="162" customFormat="1" ht="30" hidden="1" customHeight="1" x14ac:dyDescent="0.25">
      <c r="A910" s="188"/>
      <c r="B910" s="188"/>
      <c r="C910" s="184">
        <v>323</v>
      </c>
      <c r="D910" s="184"/>
      <c r="E910" s="184"/>
      <c r="F910" s="43"/>
      <c r="G910" s="193"/>
      <c r="H910" s="44" t="s">
        <v>33</v>
      </c>
      <c r="I910" s="32">
        <f>I911+I920+I923+I926+I934+I941+I944</f>
        <v>0</v>
      </c>
      <c r="J910" s="308">
        <f>J911+J920+J923+J926+J934+J941+J944</f>
        <v>0</v>
      </c>
      <c r="K910" s="308">
        <f>K911+K920+K923+K926+K934+K941+K944</f>
        <v>0</v>
      </c>
      <c r="L910" s="33"/>
      <c r="M910" s="207"/>
      <c r="N910" s="293"/>
      <c r="O910" s="161"/>
      <c r="P910" s="161"/>
    </row>
    <row r="911" spans="1:16" ht="30" hidden="1" customHeight="1" x14ac:dyDescent="0.25">
      <c r="A911" s="186"/>
      <c r="B911" s="186"/>
      <c r="C911" s="186"/>
      <c r="D911" s="186">
        <v>3231</v>
      </c>
      <c r="E911" s="186"/>
      <c r="F911" s="45"/>
      <c r="G911" s="193" t="s">
        <v>440</v>
      </c>
      <c r="H911" s="41" t="s">
        <v>357</v>
      </c>
      <c r="I911" s="37">
        <f>I912+I914+I916+I918</f>
        <v>0</v>
      </c>
      <c r="J911" s="309">
        <f t="shared" ref="J911:K911" si="148">J912+J914+J916+J918</f>
        <v>0</v>
      </c>
      <c r="K911" s="309">
        <f t="shared" si="148"/>
        <v>0</v>
      </c>
      <c r="L911" s="33"/>
      <c r="M911" s="207"/>
    </row>
    <row r="912" spans="1:16" ht="30" hidden="1" customHeight="1" x14ac:dyDescent="0.25">
      <c r="A912" s="186"/>
      <c r="B912" s="186"/>
      <c r="C912" s="186"/>
      <c r="D912" s="186"/>
      <c r="E912" s="183" t="s">
        <v>166</v>
      </c>
      <c r="F912" s="41"/>
      <c r="G912" s="193" t="s">
        <v>440</v>
      </c>
      <c r="H912" s="41" t="s">
        <v>167</v>
      </c>
      <c r="I912" s="37">
        <f>I913</f>
        <v>0</v>
      </c>
      <c r="J912" s="309">
        <f>J913</f>
        <v>0</v>
      </c>
      <c r="K912" s="309">
        <f>K913</f>
        <v>0</v>
      </c>
      <c r="L912" s="33"/>
      <c r="M912" s="207"/>
    </row>
    <row r="913" spans="1:13" ht="30" hidden="1" customHeight="1" x14ac:dyDescent="0.25">
      <c r="A913" s="186"/>
      <c r="B913" s="186"/>
      <c r="C913" s="186"/>
      <c r="D913" s="186"/>
      <c r="E913" s="183"/>
      <c r="F913" s="41" t="s">
        <v>168</v>
      </c>
      <c r="G913" s="193" t="s">
        <v>440</v>
      </c>
      <c r="H913" s="41" t="s">
        <v>167</v>
      </c>
      <c r="I913" s="37">
        <v>0</v>
      </c>
      <c r="J913" s="309">
        <f>K913-I913</f>
        <v>0</v>
      </c>
      <c r="K913" s="309">
        <v>0</v>
      </c>
      <c r="L913" s="33"/>
      <c r="M913" s="207"/>
    </row>
    <row r="914" spans="1:13" ht="30" hidden="1" customHeight="1" x14ac:dyDescent="0.25">
      <c r="A914" s="186"/>
      <c r="B914" s="186"/>
      <c r="C914" s="186"/>
      <c r="D914" s="186"/>
      <c r="E914" s="183" t="s">
        <v>169</v>
      </c>
      <c r="F914" s="41"/>
      <c r="G914" s="193" t="s">
        <v>440</v>
      </c>
      <c r="H914" s="41" t="s">
        <v>170</v>
      </c>
      <c r="I914" s="37">
        <f>I915</f>
        <v>0</v>
      </c>
      <c r="J914" s="309">
        <f>J915</f>
        <v>0</v>
      </c>
      <c r="K914" s="309">
        <f>K915</f>
        <v>0</v>
      </c>
      <c r="L914" s="33"/>
      <c r="M914" s="207"/>
    </row>
    <row r="915" spans="1:13" ht="30" hidden="1" customHeight="1" x14ac:dyDescent="0.25">
      <c r="A915" s="186"/>
      <c r="B915" s="186"/>
      <c r="C915" s="186"/>
      <c r="D915" s="186"/>
      <c r="E915" s="183"/>
      <c r="F915" s="41" t="s">
        <v>171</v>
      </c>
      <c r="G915" s="193" t="s">
        <v>440</v>
      </c>
      <c r="H915" s="41" t="s">
        <v>170</v>
      </c>
      <c r="I915" s="37">
        <v>0</v>
      </c>
      <c r="J915" s="309">
        <f>K915-I915</f>
        <v>0</v>
      </c>
      <c r="K915" s="309">
        <v>0</v>
      </c>
      <c r="L915" s="33"/>
      <c r="M915" s="207"/>
    </row>
    <row r="916" spans="1:13" ht="30" hidden="1" customHeight="1" x14ac:dyDescent="0.25">
      <c r="A916" s="186"/>
      <c r="B916" s="186"/>
      <c r="C916" s="186"/>
      <c r="D916" s="186"/>
      <c r="E916" s="183" t="s">
        <v>172</v>
      </c>
      <c r="F916" s="41"/>
      <c r="G916" s="193" t="s">
        <v>440</v>
      </c>
      <c r="H916" s="41" t="s">
        <v>173</v>
      </c>
      <c r="I916" s="37">
        <f>I917</f>
        <v>0</v>
      </c>
      <c r="J916" s="309">
        <f>J917</f>
        <v>0</v>
      </c>
      <c r="K916" s="309">
        <f>K917</f>
        <v>0</v>
      </c>
      <c r="L916" s="33"/>
      <c r="M916" s="207"/>
    </row>
    <row r="917" spans="1:13" ht="30" hidden="1" customHeight="1" x14ac:dyDescent="0.25">
      <c r="A917" s="186"/>
      <c r="B917" s="186"/>
      <c r="C917" s="186"/>
      <c r="D917" s="186"/>
      <c r="E917" s="183"/>
      <c r="F917" s="41" t="s">
        <v>174</v>
      </c>
      <c r="G917" s="193" t="s">
        <v>440</v>
      </c>
      <c r="H917" s="41" t="s">
        <v>173</v>
      </c>
      <c r="I917" s="37">
        <v>0</v>
      </c>
      <c r="J917" s="309">
        <f>K917-I917</f>
        <v>0</v>
      </c>
      <c r="K917" s="309">
        <v>0</v>
      </c>
      <c r="L917" s="33"/>
      <c r="M917" s="207"/>
    </row>
    <row r="918" spans="1:13" ht="30" hidden="1" customHeight="1" x14ac:dyDescent="0.25">
      <c r="A918" s="186"/>
      <c r="B918" s="186"/>
      <c r="C918" s="186"/>
      <c r="D918" s="186"/>
      <c r="E918" s="183" t="s">
        <v>175</v>
      </c>
      <c r="F918" s="41"/>
      <c r="G918" s="193" t="s">
        <v>440</v>
      </c>
      <c r="H918" s="41" t="s">
        <v>176</v>
      </c>
      <c r="I918" s="37">
        <f>I919</f>
        <v>0</v>
      </c>
      <c r="J918" s="309">
        <f>J919</f>
        <v>0</v>
      </c>
      <c r="K918" s="309">
        <f>K919</f>
        <v>0</v>
      </c>
      <c r="L918" s="33"/>
      <c r="M918" s="207"/>
    </row>
    <row r="919" spans="1:13" ht="30" hidden="1" customHeight="1" x14ac:dyDescent="0.25">
      <c r="A919" s="186"/>
      <c r="B919" s="186"/>
      <c r="C919" s="186"/>
      <c r="D919" s="186"/>
      <c r="E919" s="183"/>
      <c r="F919" s="41" t="s">
        <v>177</v>
      </c>
      <c r="G919" s="193" t="s">
        <v>440</v>
      </c>
      <c r="H919" s="41" t="s">
        <v>176</v>
      </c>
      <c r="I919" s="37">
        <v>0</v>
      </c>
      <c r="J919" s="309">
        <f>K919-I919</f>
        <v>0</v>
      </c>
      <c r="K919" s="309">
        <v>0</v>
      </c>
      <c r="L919" s="33"/>
      <c r="M919" s="207"/>
    </row>
    <row r="920" spans="1:13" ht="30" hidden="1" customHeight="1" x14ac:dyDescent="0.25">
      <c r="A920" s="186"/>
      <c r="B920" s="186"/>
      <c r="C920" s="186"/>
      <c r="D920" s="186">
        <v>3232</v>
      </c>
      <c r="E920" s="186"/>
      <c r="F920" s="45"/>
      <c r="G920" s="193" t="s">
        <v>440</v>
      </c>
      <c r="H920" s="41" t="s">
        <v>35</v>
      </c>
      <c r="I920" s="37">
        <f t="shared" ref="I920:K921" si="149">I921</f>
        <v>0</v>
      </c>
      <c r="J920" s="309">
        <f t="shared" si="149"/>
        <v>0</v>
      </c>
      <c r="K920" s="309">
        <f t="shared" si="149"/>
        <v>0</v>
      </c>
      <c r="L920" s="33"/>
      <c r="M920" s="207"/>
    </row>
    <row r="921" spans="1:13" ht="30" hidden="1" customHeight="1" x14ac:dyDescent="0.25">
      <c r="A921" s="186"/>
      <c r="B921" s="186"/>
      <c r="C921" s="186"/>
      <c r="D921" s="186"/>
      <c r="E921" s="183" t="s">
        <v>178</v>
      </c>
      <c r="F921" s="41"/>
      <c r="G921" s="193" t="s">
        <v>440</v>
      </c>
      <c r="H921" s="41" t="s">
        <v>378</v>
      </c>
      <c r="I921" s="37">
        <f t="shared" si="149"/>
        <v>0</v>
      </c>
      <c r="J921" s="309">
        <f t="shared" si="149"/>
        <v>0</v>
      </c>
      <c r="K921" s="309">
        <f t="shared" si="149"/>
        <v>0</v>
      </c>
      <c r="L921" s="33"/>
      <c r="M921" s="207"/>
    </row>
    <row r="922" spans="1:13" ht="30" hidden="1" customHeight="1" x14ac:dyDescent="0.25">
      <c r="A922" s="186"/>
      <c r="B922" s="186"/>
      <c r="C922" s="186"/>
      <c r="D922" s="186"/>
      <c r="E922" s="183"/>
      <c r="F922" s="41" t="s">
        <v>180</v>
      </c>
      <c r="G922" s="193" t="s">
        <v>440</v>
      </c>
      <c r="H922" s="41" t="s">
        <v>179</v>
      </c>
      <c r="I922" s="37">
        <v>0</v>
      </c>
      <c r="J922" s="309">
        <f>K922-I922</f>
        <v>0</v>
      </c>
      <c r="K922" s="309">
        <v>0</v>
      </c>
      <c r="L922" s="33"/>
      <c r="M922" s="207"/>
    </row>
    <row r="923" spans="1:13" ht="30" hidden="1" customHeight="1" x14ac:dyDescent="0.25">
      <c r="A923" s="186"/>
      <c r="B923" s="186"/>
      <c r="C923" s="186"/>
      <c r="D923" s="186">
        <v>3233</v>
      </c>
      <c r="E923" s="186"/>
      <c r="F923" s="45"/>
      <c r="G923" s="193" t="s">
        <v>440</v>
      </c>
      <c r="H923" s="41" t="s">
        <v>36</v>
      </c>
      <c r="I923" s="37">
        <f t="shared" ref="I923:K924" si="150">I924</f>
        <v>0</v>
      </c>
      <c r="J923" s="309">
        <f t="shared" si="150"/>
        <v>0</v>
      </c>
      <c r="K923" s="309">
        <f t="shared" si="150"/>
        <v>0</v>
      </c>
      <c r="L923" s="33"/>
      <c r="M923" s="207"/>
    </row>
    <row r="924" spans="1:13" ht="30" hidden="1" customHeight="1" x14ac:dyDescent="0.25">
      <c r="A924" s="186"/>
      <c r="B924" s="186"/>
      <c r="C924" s="186"/>
      <c r="D924" s="186"/>
      <c r="E924" s="183" t="s">
        <v>181</v>
      </c>
      <c r="F924" s="41"/>
      <c r="G924" s="193" t="s">
        <v>440</v>
      </c>
      <c r="H924" s="41" t="s">
        <v>182</v>
      </c>
      <c r="I924" s="37">
        <f t="shared" si="150"/>
        <v>0</v>
      </c>
      <c r="J924" s="309">
        <f t="shared" si="150"/>
        <v>0</v>
      </c>
      <c r="K924" s="309">
        <f t="shared" si="150"/>
        <v>0</v>
      </c>
      <c r="L924" s="33"/>
      <c r="M924" s="207"/>
    </row>
    <row r="925" spans="1:13" ht="30" hidden="1" customHeight="1" x14ac:dyDescent="0.25">
      <c r="A925" s="186"/>
      <c r="B925" s="186"/>
      <c r="C925" s="186"/>
      <c r="D925" s="186"/>
      <c r="E925" s="183"/>
      <c r="F925" s="41" t="s">
        <v>183</v>
      </c>
      <c r="G925" s="193" t="s">
        <v>440</v>
      </c>
      <c r="H925" s="41" t="s">
        <v>182</v>
      </c>
      <c r="I925" s="37">
        <v>0</v>
      </c>
      <c r="J925" s="309">
        <f>K925-I925</f>
        <v>0</v>
      </c>
      <c r="K925" s="309">
        <v>0</v>
      </c>
      <c r="L925" s="33"/>
      <c r="M925" s="207"/>
    </row>
    <row r="926" spans="1:13" ht="30" hidden="1" customHeight="1" x14ac:dyDescent="0.25">
      <c r="A926" s="186"/>
      <c r="B926" s="186"/>
      <c r="C926" s="186"/>
      <c r="D926" s="186">
        <v>3234</v>
      </c>
      <c r="E926" s="186"/>
      <c r="F926" s="45"/>
      <c r="G926" s="193" t="s">
        <v>440</v>
      </c>
      <c r="H926" s="41" t="s">
        <v>358</v>
      </c>
      <c r="I926" s="37">
        <f>I927+I929+I931</f>
        <v>0</v>
      </c>
      <c r="J926" s="309">
        <f>J927+J929+J931</f>
        <v>0</v>
      </c>
      <c r="K926" s="309">
        <f>K927+K929+K931</f>
        <v>0</v>
      </c>
      <c r="L926" s="33"/>
      <c r="M926" s="207"/>
    </row>
    <row r="927" spans="1:13" ht="30" hidden="1" customHeight="1" x14ac:dyDescent="0.25">
      <c r="A927" s="186"/>
      <c r="B927" s="186"/>
      <c r="C927" s="186"/>
      <c r="D927" s="186"/>
      <c r="E927" s="183" t="s">
        <v>184</v>
      </c>
      <c r="F927" s="41"/>
      <c r="G927" s="193" t="s">
        <v>440</v>
      </c>
      <c r="H927" s="41" t="s">
        <v>185</v>
      </c>
      <c r="I927" s="37">
        <f>I928</f>
        <v>0</v>
      </c>
      <c r="J927" s="309">
        <f>J928</f>
        <v>0</v>
      </c>
      <c r="K927" s="309">
        <f>K928</f>
        <v>0</v>
      </c>
      <c r="L927" s="33"/>
      <c r="M927" s="207"/>
    </row>
    <row r="928" spans="1:13" ht="30" hidden="1" customHeight="1" x14ac:dyDescent="0.25">
      <c r="A928" s="186"/>
      <c r="B928" s="186"/>
      <c r="C928" s="186"/>
      <c r="D928" s="186"/>
      <c r="E928" s="183"/>
      <c r="F928" s="41" t="s">
        <v>186</v>
      </c>
      <c r="G928" s="193" t="s">
        <v>440</v>
      </c>
      <c r="H928" s="41" t="s">
        <v>185</v>
      </c>
      <c r="I928" s="37">
        <v>0</v>
      </c>
      <c r="J928" s="309">
        <f>K928-I928</f>
        <v>0</v>
      </c>
      <c r="K928" s="309">
        <v>0</v>
      </c>
      <c r="L928" s="33"/>
      <c r="M928" s="207"/>
    </row>
    <row r="929" spans="1:13" ht="30" hidden="1" customHeight="1" x14ac:dyDescent="0.25">
      <c r="A929" s="186"/>
      <c r="B929" s="186"/>
      <c r="C929" s="186"/>
      <c r="D929" s="186"/>
      <c r="E929" s="183" t="s">
        <v>187</v>
      </c>
      <c r="F929" s="41"/>
      <c r="G929" s="193" t="s">
        <v>440</v>
      </c>
      <c r="H929" s="41" t="s">
        <v>188</v>
      </c>
      <c r="I929" s="37">
        <f>I930</f>
        <v>0</v>
      </c>
      <c r="J929" s="309">
        <f>J930</f>
        <v>0</v>
      </c>
      <c r="K929" s="309">
        <f>K930</f>
        <v>0</v>
      </c>
      <c r="L929" s="33"/>
      <c r="M929" s="207"/>
    </row>
    <row r="930" spans="1:13" ht="30" hidden="1" customHeight="1" x14ac:dyDescent="0.25">
      <c r="A930" s="186"/>
      <c r="B930" s="186"/>
      <c r="C930" s="186"/>
      <c r="D930" s="186"/>
      <c r="E930" s="183"/>
      <c r="F930" s="41" t="s">
        <v>189</v>
      </c>
      <c r="G930" s="193" t="s">
        <v>440</v>
      </c>
      <c r="H930" s="41" t="s">
        <v>188</v>
      </c>
      <c r="I930" s="37">
        <v>0</v>
      </c>
      <c r="J930" s="309">
        <f>K930-I930</f>
        <v>0</v>
      </c>
      <c r="K930" s="309">
        <v>0</v>
      </c>
      <c r="L930" s="33"/>
      <c r="M930" s="207"/>
    </row>
    <row r="931" spans="1:13" ht="30" hidden="1" customHeight="1" x14ac:dyDescent="0.25">
      <c r="A931" s="186"/>
      <c r="B931" s="186"/>
      <c r="C931" s="186"/>
      <c r="D931" s="186"/>
      <c r="E931" s="183" t="s">
        <v>190</v>
      </c>
      <c r="F931" s="41"/>
      <c r="G931" s="193" t="s">
        <v>440</v>
      </c>
      <c r="H931" s="41" t="s">
        <v>191</v>
      </c>
      <c r="I931" s="37">
        <f>I932+I933</f>
        <v>0</v>
      </c>
      <c r="J931" s="309">
        <f>J932+J933</f>
        <v>0</v>
      </c>
      <c r="K931" s="309">
        <f>K932+K933</f>
        <v>0</v>
      </c>
      <c r="L931" s="33"/>
      <c r="M931" s="207"/>
    </row>
    <row r="932" spans="1:13" ht="30" hidden="1" customHeight="1" x14ac:dyDescent="0.25">
      <c r="A932" s="186"/>
      <c r="B932" s="186"/>
      <c r="C932" s="186"/>
      <c r="D932" s="186"/>
      <c r="E932" s="183"/>
      <c r="F932" s="41" t="s">
        <v>192</v>
      </c>
      <c r="G932" s="193" t="s">
        <v>440</v>
      </c>
      <c r="H932" s="41" t="s">
        <v>191</v>
      </c>
      <c r="I932" s="37">
        <v>0</v>
      </c>
      <c r="J932" s="309">
        <f>K932-I932</f>
        <v>0</v>
      </c>
      <c r="K932" s="309">
        <v>0</v>
      </c>
      <c r="L932" s="33"/>
      <c r="M932" s="207"/>
    </row>
    <row r="933" spans="1:13" ht="30" hidden="1" customHeight="1" x14ac:dyDescent="0.25">
      <c r="A933" s="186"/>
      <c r="B933" s="186"/>
      <c r="C933" s="186"/>
      <c r="D933" s="186"/>
      <c r="E933" s="183"/>
      <c r="F933" s="41" t="s">
        <v>193</v>
      </c>
      <c r="G933" s="193" t="s">
        <v>440</v>
      </c>
      <c r="H933" s="41" t="s">
        <v>194</v>
      </c>
      <c r="I933" s="37">
        <v>0</v>
      </c>
      <c r="J933" s="309">
        <f>K933-I933</f>
        <v>0</v>
      </c>
      <c r="K933" s="309">
        <v>0</v>
      </c>
      <c r="L933" s="33"/>
      <c r="M933" s="207"/>
    </row>
    <row r="934" spans="1:13" ht="30" hidden="1" customHeight="1" x14ac:dyDescent="0.25">
      <c r="A934" s="186"/>
      <c r="B934" s="186"/>
      <c r="C934" s="186"/>
      <c r="D934" s="186">
        <v>3237</v>
      </c>
      <c r="E934" s="186"/>
      <c r="F934" s="45"/>
      <c r="G934" s="193" t="s">
        <v>440</v>
      </c>
      <c r="H934" s="41" t="s">
        <v>207</v>
      </c>
      <c r="I934" s="37">
        <f t="shared" ref="I934:K935" si="151">I935</f>
        <v>0</v>
      </c>
      <c r="J934" s="309">
        <f t="shared" si="151"/>
        <v>0</v>
      </c>
      <c r="K934" s="309">
        <f t="shared" si="151"/>
        <v>0</v>
      </c>
      <c r="L934" s="33"/>
      <c r="M934" s="207"/>
    </row>
    <row r="935" spans="1:13" ht="30" hidden="1" customHeight="1" x14ac:dyDescent="0.25">
      <c r="A935" s="186"/>
      <c r="B935" s="186"/>
      <c r="C935" s="186"/>
      <c r="D935" s="186"/>
      <c r="E935" s="183" t="s">
        <v>208</v>
      </c>
      <c r="F935" s="41"/>
      <c r="G935" s="193" t="s">
        <v>440</v>
      </c>
      <c r="H935" s="41" t="s">
        <v>209</v>
      </c>
      <c r="I935" s="37">
        <f t="shared" si="151"/>
        <v>0</v>
      </c>
      <c r="J935" s="309">
        <f t="shared" si="151"/>
        <v>0</v>
      </c>
      <c r="K935" s="309">
        <f t="shared" si="151"/>
        <v>0</v>
      </c>
      <c r="L935" s="33"/>
      <c r="M935" s="207"/>
    </row>
    <row r="936" spans="1:13" ht="30" hidden="1" customHeight="1" x14ac:dyDescent="0.25">
      <c r="A936" s="186"/>
      <c r="B936" s="186"/>
      <c r="C936" s="186"/>
      <c r="D936" s="186"/>
      <c r="E936" s="183"/>
      <c r="F936" s="41" t="s">
        <v>210</v>
      </c>
      <c r="G936" s="193" t="s">
        <v>440</v>
      </c>
      <c r="H936" s="41" t="s">
        <v>209</v>
      </c>
      <c r="I936" s="37">
        <v>0</v>
      </c>
      <c r="J936" s="309">
        <f>K936-I936</f>
        <v>0</v>
      </c>
      <c r="K936" s="309">
        <v>0</v>
      </c>
      <c r="L936" s="33"/>
      <c r="M936" s="207"/>
    </row>
    <row r="937" spans="1:13" ht="30" hidden="1" customHeight="1" x14ac:dyDescent="0.25">
      <c r="A937" s="186"/>
      <c r="B937" s="186"/>
      <c r="C937" s="186"/>
      <c r="D937" s="186"/>
      <c r="E937" s="183" t="s">
        <v>211</v>
      </c>
      <c r="F937" s="41"/>
      <c r="G937" s="193" t="s">
        <v>440</v>
      </c>
      <c r="H937" s="41" t="s">
        <v>212</v>
      </c>
      <c r="I937" s="37"/>
      <c r="J937" s="309"/>
      <c r="K937" s="309"/>
      <c r="L937" s="33"/>
      <c r="M937" s="207"/>
    </row>
    <row r="938" spans="1:13" ht="30" hidden="1" customHeight="1" x14ac:dyDescent="0.25">
      <c r="A938" s="186"/>
      <c r="B938" s="186"/>
      <c r="C938" s="186"/>
      <c r="D938" s="186"/>
      <c r="E938" s="183"/>
      <c r="F938" s="41" t="s">
        <v>213</v>
      </c>
      <c r="G938" s="193" t="s">
        <v>440</v>
      </c>
      <c r="H938" s="41" t="s">
        <v>212</v>
      </c>
      <c r="I938" s="37"/>
      <c r="J938" s="309"/>
      <c r="K938" s="309"/>
      <c r="L938" s="33"/>
      <c r="M938" s="207"/>
    </row>
    <row r="939" spans="1:13" ht="30" hidden="1" customHeight="1" x14ac:dyDescent="0.25">
      <c r="A939" s="186"/>
      <c r="B939" s="186"/>
      <c r="C939" s="186"/>
      <c r="D939" s="186"/>
      <c r="E939" s="183" t="s">
        <v>214</v>
      </c>
      <c r="F939" s="41"/>
      <c r="G939" s="193" t="s">
        <v>440</v>
      </c>
      <c r="H939" s="41" t="s">
        <v>215</v>
      </c>
      <c r="I939" s="37"/>
      <c r="J939" s="309"/>
      <c r="K939" s="309"/>
      <c r="L939" s="33"/>
      <c r="M939" s="207"/>
    </row>
    <row r="940" spans="1:13" ht="30" hidden="1" customHeight="1" x14ac:dyDescent="0.25">
      <c r="A940" s="186"/>
      <c r="B940" s="186"/>
      <c r="C940" s="186"/>
      <c r="D940" s="186"/>
      <c r="E940" s="183"/>
      <c r="F940" s="41" t="s">
        <v>216</v>
      </c>
      <c r="G940" s="193" t="s">
        <v>440</v>
      </c>
      <c r="H940" s="41" t="s">
        <v>215</v>
      </c>
      <c r="I940" s="37"/>
      <c r="J940" s="309"/>
      <c r="K940" s="309"/>
      <c r="L940" s="33"/>
      <c r="M940" s="207"/>
    </row>
    <row r="941" spans="1:13" ht="30" hidden="1" customHeight="1" x14ac:dyDescent="0.25">
      <c r="A941" s="186"/>
      <c r="B941" s="186"/>
      <c r="C941" s="186"/>
      <c r="D941" s="187">
        <v>3238</v>
      </c>
      <c r="E941" s="187"/>
      <c r="F941" s="50"/>
      <c r="G941" s="193" t="s">
        <v>440</v>
      </c>
      <c r="H941" s="48" t="s">
        <v>40</v>
      </c>
      <c r="I941" s="37">
        <f t="shared" ref="I941:K942" si="152">I942</f>
        <v>0</v>
      </c>
      <c r="J941" s="309">
        <f t="shared" si="152"/>
        <v>0</v>
      </c>
      <c r="K941" s="309">
        <f t="shared" si="152"/>
        <v>0</v>
      </c>
      <c r="L941" s="33"/>
      <c r="M941" s="207"/>
    </row>
    <row r="942" spans="1:13" ht="30" hidden="1" customHeight="1" x14ac:dyDescent="0.25">
      <c r="A942" s="186"/>
      <c r="B942" s="186"/>
      <c r="C942" s="186"/>
      <c r="D942" s="187"/>
      <c r="E942" s="183" t="s">
        <v>218</v>
      </c>
      <c r="F942" s="41"/>
      <c r="G942" s="193" t="s">
        <v>440</v>
      </c>
      <c r="H942" s="41" t="s">
        <v>219</v>
      </c>
      <c r="I942" s="37">
        <f t="shared" si="152"/>
        <v>0</v>
      </c>
      <c r="J942" s="309">
        <f t="shared" si="152"/>
        <v>0</v>
      </c>
      <c r="K942" s="309">
        <f t="shared" si="152"/>
        <v>0</v>
      </c>
      <c r="L942" s="33"/>
      <c r="M942" s="207"/>
    </row>
    <row r="943" spans="1:13" ht="30" hidden="1" customHeight="1" x14ac:dyDescent="0.25">
      <c r="A943" s="186"/>
      <c r="B943" s="186"/>
      <c r="C943" s="186"/>
      <c r="D943" s="187"/>
      <c r="E943" s="183"/>
      <c r="F943" s="41" t="s">
        <v>220</v>
      </c>
      <c r="G943" s="193" t="s">
        <v>440</v>
      </c>
      <c r="H943" s="41" t="s">
        <v>219</v>
      </c>
      <c r="I943" s="37">
        <v>0</v>
      </c>
      <c r="J943" s="309">
        <f>K943-I943</f>
        <v>0</v>
      </c>
      <c r="K943" s="309">
        <v>0</v>
      </c>
      <c r="L943" s="33"/>
      <c r="M943" s="207"/>
    </row>
    <row r="944" spans="1:13" ht="30" hidden="1" customHeight="1" x14ac:dyDescent="0.25">
      <c r="A944" s="186"/>
      <c r="B944" s="186"/>
      <c r="C944" s="186"/>
      <c r="D944" s="187">
        <v>3239</v>
      </c>
      <c r="E944" s="187"/>
      <c r="F944" s="50"/>
      <c r="G944" s="193" t="s">
        <v>440</v>
      </c>
      <c r="H944" s="48" t="s">
        <v>41</v>
      </c>
      <c r="I944" s="37">
        <f>I949</f>
        <v>0</v>
      </c>
      <c r="J944" s="309">
        <f>J949</f>
        <v>0</v>
      </c>
      <c r="K944" s="309">
        <f>K949</f>
        <v>0</v>
      </c>
      <c r="L944" s="33"/>
      <c r="M944" s="207"/>
    </row>
    <row r="945" spans="1:14" ht="30" hidden="1" customHeight="1" x14ac:dyDescent="0.25">
      <c r="A945" s="186"/>
      <c r="B945" s="186"/>
      <c r="C945" s="186"/>
      <c r="D945" s="187"/>
      <c r="E945" s="183" t="s">
        <v>221</v>
      </c>
      <c r="F945" s="41"/>
      <c r="G945" s="193" t="s">
        <v>440</v>
      </c>
      <c r="H945" s="41" t="s">
        <v>222</v>
      </c>
      <c r="I945" s="37"/>
      <c r="J945" s="309"/>
      <c r="K945" s="309"/>
      <c r="L945" s="33"/>
      <c r="M945" s="207"/>
    </row>
    <row r="946" spans="1:14" ht="30" hidden="1" customHeight="1" x14ac:dyDescent="0.25">
      <c r="A946" s="186"/>
      <c r="B946" s="186"/>
      <c r="C946" s="186"/>
      <c r="D946" s="187"/>
      <c r="E946" s="183"/>
      <c r="F946" s="41" t="s">
        <v>223</v>
      </c>
      <c r="G946" s="193" t="s">
        <v>440</v>
      </c>
      <c r="H946" s="41" t="s">
        <v>222</v>
      </c>
      <c r="I946" s="37"/>
      <c r="J946" s="309"/>
      <c r="K946" s="309"/>
      <c r="L946" s="33"/>
      <c r="M946" s="207"/>
    </row>
    <row r="947" spans="1:14" ht="30" hidden="1" customHeight="1" x14ac:dyDescent="0.25">
      <c r="A947" s="186"/>
      <c r="B947" s="186"/>
      <c r="C947" s="186"/>
      <c r="D947" s="187"/>
      <c r="E947" s="183" t="s">
        <v>224</v>
      </c>
      <c r="F947" s="41"/>
      <c r="G947" s="193" t="s">
        <v>440</v>
      </c>
      <c r="H947" s="41" t="s">
        <v>225</v>
      </c>
      <c r="I947" s="37"/>
      <c r="J947" s="309"/>
      <c r="K947" s="309"/>
      <c r="L947" s="33"/>
      <c r="M947" s="207"/>
    </row>
    <row r="948" spans="1:14" ht="30" hidden="1" customHeight="1" x14ac:dyDescent="0.25">
      <c r="A948" s="186"/>
      <c r="B948" s="186"/>
      <c r="C948" s="186"/>
      <c r="D948" s="187"/>
      <c r="E948" s="183"/>
      <c r="F948" s="41" t="s">
        <v>226</v>
      </c>
      <c r="G948" s="193" t="s">
        <v>440</v>
      </c>
      <c r="H948" s="41" t="s">
        <v>225</v>
      </c>
      <c r="I948" s="37"/>
      <c r="J948" s="309"/>
      <c r="K948" s="309"/>
      <c r="L948" s="33"/>
      <c r="M948" s="207"/>
    </row>
    <row r="949" spans="1:14" ht="30" hidden="1" customHeight="1" x14ac:dyDescent="0.25">
      <c r="A949" s="186"/>
      <c r="B949" s="186"/>
      <c r="C949" s="186"/>
      <c r="D949" s="187"/>
      <c r="E949" s="183" t="s">
        <v>227</v>
      </c>
      <c r="F949" s="41"/>
      <c r="G949" s="193" t="s">
        <v>440</v>
      </c>
      <c r="H949" s="41" t="s">
        <v>228</v>
      </c>
      <c r="I949" s="37">
        <f>I950</f>
        <v>0</v>
      </c>
      <c r="J949" s="309">
        <f>J950</f>
        <v>0</v>
      </c>
      <c r="K949" s="309">
        <f>K950</f>
        <v>0</v>
      </c>
      <c r="L949" s="33"/>
      <c r="M949" s="207"/>
    </row>
    <row r="950" spans="1:14" ht="30" hidden="1" customHeight="1" x14ac:dyDescent="0.25">
      <c r="A950" s="186"/>
      <c r="B950" s="186"/>
      <c r="C950" s="186"/>
      <c r="D950" s="187"/>
      <c r="E950" s="183"/>
      <c r="F950" s="41" t="s">
        <v>229</v>
      </c>
      <c r="G950" s="193">
        <v>55</v>
      </c>
      <c r="H950" s="41" t="s">
        <v>228</v>
      </c>
      <c r="I950" s="37">
        <v>0</v>
      </c>
      <c r="J950" s="309">
        <f>K950-I950</f>
        <v>0</v>
      </c>
      <c r="K950" s="309">
        <v>0</v>
      </c>
      <c r="L950" s="33"/>
      <c r="M950" s="207"/>
    </row>
    <row r="951" spans="1:14" ht="30" hidden="1" customHeight="1" x14ac:dyDescent="0.25">
      <c r="A951" s="186"/>
      <c r="B951" s="186"/>
      <c r="C951" s="186"/>
      <c r="D951" s="187"/>
      <c r="E951" s="183" t="s">
        <v>230</v>
      </c>
      <c r="F951" s="41"/>
      <c r="G951" s="193">
        <v>63</v>
      </c>
      <c r="H951" s="41" t="s">
        <v>231</v>
      </c>
      <c r="I951" s="37"/>
      <c r="J951" s="309"/>
      <c r="K951" s="309"/>
      <c r="L951" s="33"/>
      <c r="M951" s="207"/>
    </row>
    <row r="952" spans="1:14" ht="30" hidden="1" customHeight="1" x14ac:dyDescent="0.25">
      <c r="A952" s="186"/>
      <c r="B952" s="186"/>
      <c r="C952" s="186"/>
      <c r="D952" s="187"/>
      <c r="E952" s="183"/>
      <c r="F952" s="41" t="s">
        <v>232</v>
      </c>
      <c r="G952" s="193">
        <v>63</v>
      </c>
      <c r="H952" s="41" t="s">
        <v>231</v>
      </c>
      <c r="I952" s="37"/>
      <c r="J952" s="309"/>
      <c r="K952" s="309"/>
      <c r="L952" s="33"/>
      <c r="M952" s="207"/>
    </row>
    <row r="953" spans="1:14" ht="30" hidden="1" customHeight="1" x14ac:dyDescent="0.25">
      <c r="A953" s="186"/>
      <c r="B953" s="184">
        <v>34</v>
      </c>
      <c r="C953" s="186"/>
      <c r="D953" s="187"/>
      <c r="E953" s="183"/>
      <c r="F953" s="41"/>
      <c r="G953" s="193"/>
      <c r="H953" s="44" t="s">
        <v>50</v>
      </c>
      <c r="I953" s="32">
        <f t="shared" ref="I953:K956" si="153">I954</f>
        <v>0</v>
      </c>
      <c r="J953" s="308">
        <f t="shared" si="153"/>
        <v>0</v>
      </c>
      <c r="K953" s="308">
        <f t="shared" si="153"/>
        <v>0</v>
      </c>
      <c r="L953" s="33"/>
      <c r="M953" s="207"/>
    </row>
    <row r="954" spans="1:14" s="49" customFormat="1" ht="30" hidden="1" customHeight="1" x14ac:dyDescent="0.25">
      <c r="A954" s="186"/>
      <c r="B954" s="184"/>
      <c r="C954" s="184">
        <v>343</v>
      </c>
      <c r="D954" s="187"/>
      <c r="E954" s="183"/>
      <c r="F954" s="41"/>
      <c r="G954" s="193"/>
      <c r="H954" s="44" t="s">
        <v>51</v>
      </c>
      <c r="I954" s="32">
        <f t="shared" si="153"/>
        <v>0</v>
      </c>
      <c r="J954" s="308">
        <f t="shared" si="153"/>
        <v>0</v>
      </c>
      <c r="K954" s="308">
        <f t="shared" si="153"/>
        <v>0</v>
      </c>
      <c r="L954" s="33"/>
      <c r="M954" s="207"/>
      <c r="N954" s="303"/>
    </row>
    <row r="955" spans="1:14" s="49" customFormat="1" ht="30" hidden="1" customHeight="1" x14ac:dyDescent="0.25">
      <c r="A955" s="186"/>
      <c r="B955" s="186"/>
      <c r="C955" s="186"/>
      <c r="D955" s="187">
        <v>3431</v>
      </c>
      <c r="E955" s="183"/>
      <c r="F955" s="41"/>
      <c r="G955" s="193" t="s">
        <v>440</v>
      </c>
      <c r="H955" s="41" t="s">
        <v>52</v>
      </c>
      <c r="I955" s="37">
        <f t="shared" si="153"/>
        <v>0</v>
      </c>
      <c r="J955" s="309">
        <f t="shared" si="153"/>
        <v>0</v>
      </c>
      <c r="K955" s="309">
        <f t="shared" si="153"/>
        <v>0</v>
      </c>
      <c r="L955" s="33"/>
      <c r="M955" s="207"/>
      <c r="N955" s="303"/>
    </row>
    <row r="956" spans="1:14" s="49" customFormat="1" ht="30" hidden="1" customHeight="1" x14ac:dyDescent="0.25">
      <c r="A956" s="186"/>
      <c r="B956" s="186"/>
      <c r="C956" s="186"/>
      <c r="D956" s="186"/>
      <c r="E956" s="183" t="s">
        <v>275</v>
      </c>
      <c r="F956" s="41"/>
      <c r="G956" s="193" t="s">
        <v>440</v>
      </c>
      <c r="H956" s="41" t="s">
        <v>276</v>
      </c>
      <c r="I956" s="37">
        <f t="shared" si="153"/>
        <v>0</v>
      </c>
      <c r="J956" s="309">
        <f t="shared" si="153"/>
        <v>0</v>
      </c>
      <c r="K956" s="309">
        <f t="shared" si="153"/>
        <v>0</v>
      </c>
      <c r="L956" s="33"/>
      <c r="M956" s="207"/>
      <c r="N956" s="303"/>
    </row>
    <row r="957" spans="1:14" s="49" customFormat="1" ht="30" hidden="1" customHeight="1" x14ac:dyDescent="0.25">
      <c r="A957" s="186"/>
      <c r="B957" s="186"/>
      <c r="C957" s="186"/>
      <c r="D957" s="186"/>
      <c r="E957" s="183"/>
      <c r="F957" s="41" t="s">
        <v>277</v>
      </c>
      <c r="G957" s="193" t="s">
        <v>440</v>
      </c>
      <c r="H957" s="41" t="s">
        <v>276</v>
      </c>
      <c r="I957" s="37">
        <v>0</v>
      </c>
      <c r="J957" s="309">
        <f>K957-I957</f>
        <v>0</v>
      </c>
      <c r="K957" s="309">
        <f>500-500</f>
        <v>0</v>
      </c>
      <c r="L957" s="33"/>
      <c r="M957" s="207"/>
      <c r="N957" s="303"/>
    </row>
    <row r="958" spans="1:14" ht="30" hidden="1" customHeight="1" x14ac:dyDescent="0.25">
      <c r="A958" s="184"/>
      <c r="B958" s="184">
        <v>38</v>
      </c>
      <c r="C958" s="184"/>
      <c r="D958" s="235"/>
      <c r="E958" s="235"/>
      <c r="F958" s="236"/>
      <c r="G958" s="234"/>
      <c r="H958" s="237" t="s">
        <v>56</v>
      </c>
      <c r="I958" s="32">
        <f t="shared" ref="I958:K961" si="154">I959</f>
        <v>0</v>
      </c>
      <c r="J958" s="308">
        <f t="shared" si="154"/>
        <v>0</v>
      </c>
      <c r="K958" s="308">
        <f t="shared" si="154"/>
        <v>0</v>
      </c>
      <c r="L958" s="33"/>
      <c r="M958" s="207"/>
    </row>
    <row r="959" spans="1:14" ht="30" hidden="1" customHeight="1" x14ac:dyDescent="0.25">
      <c r="A959" s="184"/>
      <c r="B959" s="184"/>
      <c r="C959" s="184">
        <v>381</v>
      </c>
      <c r="D959" s="235"/>
      <c r="E959" s="235"/>
      <c r="F959" s="236"/>
      <c r="G959" s="234"/>
      <c r="H959" s="237" t="s">
        <v>359</v>
      </c>
      <c r="I959" s="32">
        <f t="shared" si="154"/>
        <v>0</v>
      </c>
      <c r="J959" s="308">
        <f t="shared" si="154"/>
        <v>0</v>
      </c>
      <c r="K959" s="308">
        <f t="shared" si="154"/>
        <v>0</v>
      </c>
      <c r="L959" s="33"/>
      <c r="M959" s="207"/>
    </row>
    <row r="960" spans="1:14" ht="30" hidden="1" customHeight="1" x14ac:dyDescent="0.25">
      <c r="A960" s="186"/>
      <c r="B960" s="186"/>
      <c r="C960" s="186"/>
      <c r="D960" s="187">
        <v>3811</v>
      </c>
      <c r="E960" s="187"/>
      <c r="F960" s="50"/>
      <c r="G960" s="193" t="s">
        <v>440</v>
      </c>
      <c r="H960" s="48" t="s">
        <v>58</v>
      </c>
      <c r="I960" s="37">
        <f t="shared" si="154"/>
        <v>0</v>
      </c>
      <c r="J960" s="309">
        <f t="shared" si="154"/>
        <v>0</v>
      </c>
      <c r="K960" s="309">
        <f t="shared" si="154"/>
        <v>0</v>
      </c>
      <c r="L960" s="33"/>
      <c r="M960" s="207"/>
    </row>
    <row r="961" spans="1:16" ht="30" hidden="1" customHeight="1" x14ac:dyDescent="0.25">
      <c r="A961" s="186"/>
      <c r="B961" s="186"/>
      <c r="C961" s="186"/>
      <c r="D961" s="187"/>
      <c r="E961" s="183" t="s">
        <v>360</v>
      </c>
      <c r="F961" s="41"/>
      <c r="G961" s="193" t="s">
        <v>440</v>
      </c>
      <c r="H961" s="41" t="s">
        <v>361</v>
      </c>
      <c r="I961" s="37">
        <f t="shared" si="154"/>
        <v>0</v>
      </c>
      <c r="J961" s="309">
        <f t="shared" si="154"/>
        <v>0</v>
      </c>
      <c r="K961" s="309">
        <f t="shared" si="154"/>
        <v>0</v>
      </c>
      <c r="L961" s="33"/>
      <c r="M961" s="207"/>
    </row>
    <row r="962" spans="1:16" ht="30" hidden="1" customHeight="1" x14ac:dyDescent="0.25">
      <c r="A962" s="186"/>
      <c r="B962" s="186"/>
      <c r="C962" s="186"/>
      <c r="D962" s="187"/>
      <c r="E962" s="183"/>
      <c r="F962" s="41" t="s">
        <v>362</v>
      </c>
      <c r="G962" s="193" t="s">
        <v>440</v>
      </c>
      <c r="H962" s="41" t="s">
        <v>361</v>
      </c>
      <c r="I962" s="37">
        <v>0</v>
      </c>
      <c r="J962" s="309">
        <f>K962-I962</f>
        <v>0</v>
      </c>
      <c r="K962" s="309">
        <v>0</v>
      </c>
      <c r="L962" s="33"/>
      <c r="M962" s="207"/>
    </row>
    <row r="963" spans="1:16" ht="33" customHeight="1" x14ac:dyDescent="0.25">
      <c r="A963" s="254"/>
      <c r="B963" s="254"/>
      <c r="C963" s="254"/>
      <c r="D963" s="254"/>
      <c r="E963" s="254"/>
      <c r="F963" s="253"/>
      <c r="G963" s="256"/>
      <c r="H963" s="257" t="s">
        <v>437</v>
      </c>
      <c r="I963" s="258"/>
      <c r="J963" s="306"/>
      <c r="K963" s="306"/>
      <c r="L963" s="33"/>
      <c r="M963" s="207"/>
    </row>
    <row r="964" spans="1:16" ht="20.100000000000001" customHeight="1" x14ac:dyDescent="0.25">
      <c r="A964" s="184"/>
      <c r="B964" s="184"/>
      <c r="C964" s="184"/>
      <c r="D964" s="184"/>
      <c r="E964" s="184"/>
      <c r="F964" s="43"/>
      <c r="G964" s="233"/>
      <c r="H964" s="228" t="s">
        <v>430</v>
      </c>
      <c r="I964" s="37"/>
      <c r="J964" s="309"/>
      <c r="K964" s="309"/>
      <c r="L964" s="33"/>
      <c r="M964" s="207"/>
    </row>
    <row r="965" spans="1:16" s="29" customFormat="1" ht="35.25" customHeight="1" x14ac:dyDescent="0.25">
      <c r="A965" s="184">
        <v>4</v>
      </c>
      <c r="B965" s="184"/>
      <c r="C965" s="184"/>
      <c r="D965" s="184"/>
      <c r="E965" s="184"/>
      <c r="F965" s="43"/>
      <c r="G965" s="193" t="s">
        <v>444</v>
      </c>
      <c r="H965" s="44" t="s">
        <v>327</v>
      </c>
      <c r="I965" s="32">
        <f>I966+I971</f>
        <v>5600</v>
      </c>
      <c r="J965" s="308">
        <f>J966+J971</f>
        <v>0</v>
      </c>
      <c r="K965" s="308">
        <f>K966+K971</f>
        <v>5600</v>
      </c>
      <c r="L965" s="33"/>
      <c r="M965" s="207"/>
      <c r="N965" s="296"/>
      <c r="O965" s="28"/>
      <c r="P965" s="28"/>
    </row>
    <row r="966" spans="1:16" s="29" customFormat="1" ht="31.5" hidden="1" customHeight="1" x14ac:dyDescent="0.25">
      <c r="A966" s="184"/>
      <c r="B966" s="184">
        <v>41</v>
      </c>
      <c r="C966" s="184"/>
      <c r="D966" s="184"/>
      <c r="E966" s="184"/>
      <c r="F966" s="43"/>
      <c r="G966" s="222"/>
      <c r="H966" s="44" t="s">
        <v>59</v>
      </c>
      <c r="I966" s="32">
        <f t="shared" ref="I966:K969" si="155">I967</f>
        <v>0</v>
      </c>
      <c r="J966" s="308">
        <f t="shared" si="155"/>
        <v>0</v>
      </c>
      <c r="K966" s="308">
        <f t="shared" si="155"/>
        <v>0</v>
      </c>
      <c r="L966" s="33"/>
      <c r="M966" s="207"/>
      <c r="N966" s="296"/>
      <c r="O966" s="28"/>
      <c r="P966" s="28"/>
    </row>
    <row r="967" spans="1:16" s="159" customFormat="1" ht="24" hidden="1" customHeight="1" x14ac:dyDescent="0.25">
      <c r="A967" s="188"/>
      <c r="B967" s="188"/>
      <c r="C967" s="184">
        <v>412</v>
      </c>
      <c r="D967" s="184"/>
      <c r="E967" s="184"/>
      <c r="F967" s="43"/>
      <c r="G967" s="222"/>
      <c r="H967" s="44" t="s">
        <v>328</v>
      </c>
      <c r="I967" s="32">
        <f t="shared" si="155"/>
        <v>0</v>
      </c>
      <c r="J967" s="308">
        <f t="shared" si="155"/>
        <v>0</v>
      </c>
      <c r="K967" s="308">
        <f t="shared" si="155"/>
        <v>0</v>
      </c>
      <c r="L967" s="33"/>
      <c r="M967" s="207"/>
      <c r="N967" s="296"/>
      <c r="O967" s="158"/>
      <c r="P967" s="158"/>
    </row>
    <row r="968" spans="1:16" ht="15" hidden="1" customHeight="1" x14ac:dyDescent="0.25">
      <c r="A968" s="186"/>
      <c r="B968" s="186"/>
      <c r="C968" s="186"/>
      <c r="D968" s="186">
        <v>4123</v>
      </c>
      <c r="E968" s="186"/>
      <c r="F968" s="45"/>
      <c r="G968" s="222">
        <v>55</v>
      </c>
      <c r="H968" s="41" t="s">
        <v>61</v>
      </c>
      <c r="I968" s="37">
        <f t="shared" si="155"/>
        <v>0</v>
      </c>
      <c r="J968" s="309">
        <f t="shared" si="155"/>
        <v>0</v>
      </c>
      <c r="K968" s="309">
        <f t="shared" si="155"/>
        <v>0</v>
      </c>
      <c r="L968" s="33"/>
      <c r="M968" s="207"/>
    </row>
    <row r="969" spans="1:16" ht="20.100000000000001" hidden="1" customHeight="1" x14ac:dyDescent="0.25">
      <c r="A969" s="186"/>
      <c r="B969" s="186"/>
      <c r="C969" s="186"/>
      <c r="D969" s="186"/>
      <c r="E969" s="183" t="s">
        <v>329</v>
      </c>
      <c r="F969" s="41"/>
      <c r="G969" s="222">
        <v>55</v>
      </c>
      <c r="H969" s="41" t="s">
        <v>61</v>
      </c>
      <c r="I969" s="37">
        <f t="shared" si="155"/>
        <v>0</v>
      </c>
      <c r="J969" s="309">
        <f t="shared" si="155"/>
        <v>0</v>
      </c>
      <c r="K969" s="309">
        <f t="shared" si="155"/>
        <v>0</v>
      </c>
      <c r="L969" s="33"/>
      <c r="M969" s="207"/>
    </row>
    <row r="970" spans="1:16" ht="20.100000000000001" hidden="1" customHeight="1" x14ac:dyDescent="0.25">
      <c r="A970" s="186"/>
      <c r="B970" s="186"/>
      <c r="C970" s="186"/>
      <c r="D970" s="186"/>
      <c r="E970" s="183"/>
      <c r="F970" s="41" t="s">
        <v>330</v>
      </c>
      <c r="G970" s="222">
        <v>55</v>
      </c>
      <c r="H970" s="41" t="s">
        <v>61</v>
      </c>
      <c r="I970" s="37">
        <v>0</v>
      </c>
      <c r="J970" s="309">
        <f>K970-I970</f>
        <v>0</v>
      </c>
      <c r="K970" s="309">
        <v>0</v>
      </c>
      <c r="L970" s="33"/>
      <c r="M970" s="207"/>
    </row>
    <row r="971" spans="1:16" ht="30" customHeight="1" x14ac:dyDescent="0.25">
      <c r="A971" s="225"/>
      <c r="B971" s="184">
        <v>42</v>
      </c>
      <c r="C971" s="225"/>
      <c r="D971" s="225"/>
      <c r="E971" s="225"/>
      <c r="F971" s="226"/>
      <c r="G971" s="193" t="s">
        <v>444</v>
      </c>
      <c r="H971" s="44" t="s">
        <v>62</v>
      </c>
      <c r="I971" s="32">
        <f t="shared" ref="I971:K974" si="156">I972</f>
        <v>5600</v>
      </c>
      <c r="J971" s="308">
        <f t="shared" si="156"/>
        <v>0</v>
      </c>
      <c r="K971" s="308">
        <f t="shared" si="156"/>
        <v>5600</v>
      </c>
      <c r="L971" s="33"/>
      <c r="M971" s="207"/>
    </row>
    <row r="972" spans="1:16" s="159" customFormat="1" ht="20.100000000000001" customHeight="1" x14ac:dyDescent="0.25">
      <c r="A972" s="188"/>
      <c r="B972" s="188"/>
      <c r="C972" s="184">
        <v>422</v>
      </c>
      <c r="D972" s="184"/>
      <c r="E972" s="184"/>
      <c r="F972" s="43"/>
      <c r="G972" s="193" t="s">
        <v>444</v>
      </c>
      <c r="H972" s="44" t="s">
        <v>63</v>
      </c>
      <c r="I972" s="32">
        <f>I974+I976</f>
        <v>5600</v>
      </c>
      <c r="J972" s="308">
        <f t="shared" ref="J972:K972" si="157">J974+J976</f>
        <v>0</v>
      </c>
      <c r="K972" s="308">
        <f t="shared" si="157"/>
        <v>5600</v>
      </c>
      <c r="L972" s="33"/>
      <c r="M972" s="207"/>
      <c r="N972" s="296"/>
      <c r="O972" s="158"/>
      <c r="P972" s="158"/>
    </row>
    <row r="973" spans="1:16" ht="19.5" customHeight="1" x14ac:dyDescent="0.25">
      <c r="A973" s="186"/>
      <c r="B973" s="186"/>
      <c r="C973" s="186"/>
      <c r="D973" s="186">
        <v>4221</v>
      </c>
      <c r="E973" s="186"/>
      <c r="F973" s="45"/>
      <c r="G973" s="193" t="s">
        <v>444</v>
      </c>
      <c r="H973" s="41" t="s">
        <v>64</v>
      </c>
      <c r="I973" s="37">
        <f>I974+I976</f>
        <v>5600</v>
      </c>
      <c r="J973" s="309">
        <f t="shared" ref="J973:K973" si="158">J974+J976</f>
        <v>0</v>
      </c>
      <c r="K973" s="309">
        <f t="shared" si="158"/>
        <v>5600</v>
      </c>
      <c r="L973" s="33"/>
      <c r="M973" s="207"/>
    </row>
    <row r="974" spans="1:16" ht="20.100000000000001" hidden="1" customHeight="1" x14ac:dyDescent="0.25">
      <c r="A974" s="186"/>
      <c r="B974" s="186"/>
      <c r="C974" s="186"/>
      <c r="D974" s="186"/>
      <c r="E974" s="183" t="s">
        <v>331</v>
      </c>
      <c r="F974" s="41"/>
      <c r="G974" s="193" t="s">
        <v>444</v>
      </c>
      <c r="H974" s="41" t="s">
        <v>332</v>
      </c>
      <c r="I974" s="37">
        <f t="shared" si="156"/>
        <v>5600</v>
      </c>
      <c r="J974" s="309">
        <f t="shared" si="156"/>
        <v>0</v>
      </c>
      <c r="K974" s="309">
        <f t="shared" si="156"/>
        <v>5600</v>
      </c>
      <c r="L974" s="33"/>
      <c r="M974" s="207"/>
    </row>
    <row r="975" spans="1:16" ht="20.100000000000001" hidden="1" customHeight="1" x14ac:dyDescent="0.25">
      <c r="A975" s="186"/>
      <c r="B975" s="186"/>
      <c r="C975" s="186"/>
      <c r="D975" s="186"/>
      <c r="E975" s="183"/>
      <c r="F975" s="41" t="s">
        <v>333</v>
      </c>
      <c r="G975" s="193" t="s">
        <v>444</v>
      </c>
      <c r="H975" s="41" t="s">
        <v>332</v>
      </c>
      <c r="I975" s="37">
        <v>5600</v>
      </c>
      <c r="J975" s="309">
        <f>K975-I975</f>
        <v>0</v>
      </c>
      <c r="K975" s="309">
        <v>5600</v>
      </c>
      <c r="L975" s="33"/>
      <c r="M975" s="207"/>
    </row>
    <row r="976" spans="1:16" ht="20.100000000000001" hidden="1" customHeight="1" x14ac:dyDescent="0.25">
      <c r="A976" s="186"/>
      <c r="B976" s="186"/>
      <c r="C976" s="186"/>
      <c r="D976" s="186"/>
      <c r="E976" s="183" t="s">
        <v>334</v>
      </c>
      <c r="F976" s="41"/>
      <c r="G976" s="193" t="s">
        <v>444</v>
      </c>
      <c r="H976" s="41" t="s">
        <v>335</v>
      </c>
      <c r="I976" s="37">
        <f>I977</f>
        <v>0</v>
      </c>
      <c r="J976" s="309">
        <f t="shared" ref="J976:K976" si="159">J977</f>
        <v>0</v>
      </c>
      <c r="K976" s="309">
        <f t="shared" si="159"/>
        <v>0</v>
      </c>
      <c r="L976" s="33"/>
      <c r="M976" s="207"/>
    </row>
    <row r="977" spans="1:16" ht="20.100000000000001" hidden="1" customHeight="1" x14ac:dyDescent="0.25">
      <c r="A977" s="186"/>
      <c r="B977" s="186"/>
      <c r="C977" s="186"/>
      <c r="D977" s="186"/>
      <c r="E977" s="183"/>
      <c r="F977" s="41" t="s">
        <v>336</v>
      </c>
      <c r="G977" s="193" t="s">
        <v>444</v>
      </c>
      <c r="H977" s="41" t="s">
        <v>335</v>
      </c>
      <c r="I977" s="37">
        <v>0</v>
      </c>
      <c r="J977" s="309">
        <v>0</v>
      </c>
      <c r="K977" s="309">
        <v>0</v>
      </c>
      <c r="L977" s="33"/>
      <c r="M977" s="207"/>
    </row>
    <row r="978" spans="1:16" ht="28.5" hidden="1" customHeight="1" x14ac:dyDescent="0.25">
      <c r="A978" s="184"/>
      <c r="B978" s="184"/>
      <c r="C978" s="184"/>
      <c r="D978" s="184"/>
      <c r="E978" s="184"/>
      <c r="F978" s="43"/>
      <c r="G978" s="222"/>
      <c r="H978" s="228" t="s">
        <v>437</v>
      </c>
      <c r="I978" s="37"/>
      <c r="J978" s="309"/>
      <c r="K978" s="309"/>
      <c r="L978" s="33"/>
      <c r="M978" s="207"/>
    </row>
    <row r="979" spans="1:16" ht="31.5" hidden="1" customHeight="1" x14ac:dyDescent="0.25">
      <c r="A979" s="184"/>
      <c r="B979" s="184"/>
      <c r="C979" s="184"/>
      <c r="D979" s="184"/>
      <c r="E979" s="184"/>
      <c r="F979" s="43"/>
      <c r="G979" s="233"/>
      <c r="H979" s="228" t="s">
        <v>433</v>
      </c>
      <c r="I979" s="37"/>
      <c r="J979" s="309"/>
      <c r="K979" s="309"/>
      <c r="L979" s="33"/>
      <c r="M979" s="207"/>
    </row>
    <row r="980" spans="1:16" ht="35.25" hidden="1" customHeight="1" x14ac:dyDescent="0.25">
      <c r="A980" s="184">
        <v>4</v>
      </c>
      <c r="B980" s="184"/>
      <c r="C980" s="184"/>
      <c r="D980" s="184"/>
      <c r="E980" s="184"/>
      <c r="F980" s="43"/>
      <c r="G980" s="222"/>
      <c r="H980" s="44" t="s">
        <v>327</v>
      </c>
      <c r="I980" s="32">
        <f>I981+I986</f>
        <v>0</v>
      </c>
      <c r="J980" s="308">
        <f>J981+J986</f>
        <v>0</v>
      </c>
      <c r="K980" s="308">
        <f>K981+K986</f>
        <v>0</v>
      </c>
      <c r="L980" s="33"/>
      <c r="M980" s="207"/>
    </row>
    <row r="981" spans="1:16" ht="28.5" hidden="1" customHeight="1" x14ac:dyDescent="0.25">
      <c r="A981" s="184"/>
      <c r="B981" s="184">
        <v>41</v>
      </c>
      <c r="C981" s="184"/>
      <c r="D981" s="184"/>
      <c r="E981" s="184"/>
      <c r="F981" s="43"/>
      <c r="G981" s="222"/>
      <c r="H981" s="44" t="s">
        <v>59</v>
      </c>
      <c r="I981" s="32">
        <f t="shared" ref="I981:K984" si="160">I982</f>
        <v>0</v>
      </c>
      <c r="J981" s="308">
        <f t="shared" si="160"/>
        <v>0</v>
      </c>
      <c r="K981" s="308">
        <f t="shared" si="160"/>
        <v>0</v>
      </c>
      <c r="L981" s="33"/>
      <c r="M981" s="207"/>
    </row>
    <row r="982" spans="1:16" s="162" customFormat="1" ht="20.100000000000001" hidden="1" customHeight="1" x14ac:dyDescent="0.25">
      <c r="A982" s="188"/>
      <c r="B982" s="188"/>
      <c r="C982" s="184">
        <v>412</v>
      </c>
      <c r="D982" s="184"/>
      <c r="E982" s="184"/>
      <c r="F982" s="43"/>
      <c r="G982" s="222"/>
      <c r="H982" s="44" t="s">
        <v>328</v>
      </c>
      <c r="I982" s="32">
        <f t="shared" si="160"/>
        <v>0</v>
      </c>
      <c r="J982" s="308">
        <f t="shared" si="160"/>
        <v>0</v>
      </c>
      <c r="K982" s="308">
        <f t="shared" si="160"/>
        <v>0</v>
      </c>
      <c r="L982" s="33"/>
      <c r="M982" s="207"/>
      <c r="N982" s="293"/>
      <c r="O982" s="161"/>
      <c r="P982" s="161"/>
    </row>
    <row r="983" spans="1:16" ht="20.100000000000001" hidden="1" customHeight="1" x14ac:dyDescent="0.25">
      <c r="A983" s="186"/>
      <c r="B983" s="186"/>
      <c r="C983" s="186"/>
      <c r="D983" s="186">
        <v>4123</v>
      </c>
      <c r="E983" s="186"/>
      <c r="F983" s="45"/>
      <c r="G983" s="193" t="s">
        <v>440</v>
      </c>
      <c r="H983" s="41" t="s">
        <v>61</v>
      </c>
      <c r="I983" s="37">
        <f t="shared" si="160"/>
        <v>0</v>
      </c>
      <c r="J983" s="309">
        <f t="shared" si="160"/>
        <v>0</v>
      </c>
      <c r="K983" s="309">
        <f t="shared" si="160"/>
        <v>0</v>
      </c>
      <c r="L983" s="33"/>
      <c r="M983" s="207"/>
    </row>
    <row r="984" spans="1:16" ht="20.100000000000001" hidden="1" customHeight="1" x14ac:dyDescent="0.25">
      <c r="A984" s="186"/>
      <c r="B984" s="186"/>
      <c r="C984" s="186"/>
      <c r="D984" s="186"/>
      <c r="E984" s="183" t="s">
        <v>329</v>
      </c>
      <c r="F984" s="41"/>
      <c r="G984" s="193" t="s">
        <v>440</v>
      </c>
      <c r="H984" s="41" t="s">
        <v>61</v>
      </c>
      <c r="I984" s="37">
        <f t="shared" si="160"/>
        <v>0</v>
      </c>
      <c r="J984" s="309">
        <f t="shared" si="160"/>
        <v>0</v>
      </c>
      <c r="K984" s="309">
        <f t="shared" si="160"/>
        <v>0</v>
      </c>
      <c r="L984" s="33"/>
      <c r="M984" s="207"/>
    </row>
    <row r="985" spans="1:16" ht="20.100000000000001" hidden="1" customHeight="1" x14ac:dyDescent="0.25">
      <c r="A985" s="186"/>
      <c r="B985" s="186"/>
      <c r="C985" s="186"/>
      <c r="D985" s="186"/>
      <c r="E985" s="183"/>
      <c r="F985" s="41" t="s">
        <v>330</v>
      </c>
      <c r="G985" s="193" t="s">
        <v>440</v>
      </c>
      <c r="H985" s="41" t="s">
        <v>61</v>
      </c>
      <c r="I985" s="37">
        <v>0</v>
      </c>
      <c r="J985" s="309">
        <f>K985-I985</f>
        <v>0</v>
      </c>
      <c r="K985" s="309">
        <v>0</v>
      </c>
      <c r="L985" s="33"/>
      <c r="M985" s="207"/>
    </row>
    <row r="986" spans="1:16" ht="28.5" hidden="1" customHeight="1" x14ac:dyDescent="0.25">
      <c r="A986" s="225"/>
      <c r="B986" s="184">
        <v>42</v>
      </c>
      <c r="C986" s="225"/>
      <c r="D986" s="225"/>
      <c r="E986" s="225"/>
      <c r="F986" s="226"/>
      <c r="G986" s="193"/>
      <c r="H986" s="44" t="s">
        <v>62</v>
      </c>
      <c r="I986" s="32">
        <f t="shared" ref="I986:K989" si="161">I987</f>
        <v>0</v>
      </c>
      <c r="J986" s="308">
        <f t="shared" si="161"/>
        <v>0</v>
      </c>
      <c r="K986" s="308">
        <f t="shared" si="161"/>
        <v>0</v>
      </c>
      <c r="L986" s="33"/>
      <c r="M986" s="207"/>
    </row>
    <row r="987" spans="1:16" s="162" customFormat="1" ht="20.100000000000001" hidden="1" customHeight="1" x14ac:dyDescent="0.25">
      <c r="A987" s="188"/>
      <c r="B987" s="188"/>
      <c r="C987" s="184">
        <v>422</v>
      </c>
      <c r="D987" s="184"/>
      <c r="E987" s="184"/>
      <c r="F987" s="43"/>
      <c r="G987" s="193"/>
      <c r="H987" s="44" t="s">
        <v>63</v>
      </c>
      <c r="I987" s="32">
        <f t="shared" si="161"/>
        <v>0</v>
      </c>
      <c r="J987" s="308">
        <f t="shared" si="161"/>
        <v>0</v>
      </c>
      <c r="K987" s="308">
        <f t="shared" si="161"/>
        <v>0</v>
      </c>
      <c r="L987" s="33"/>
      <c r="M987" s="207"/>
      <c r="N987" s="293"/>
      <c r="O987" s="161"/>
      <c r="P987" s="161"/>
    </row>
    <row r="988" spans="1:16" ht="20.100000000000001" hidden="1" customHeight="1" x14ac:dyDescent="0.25">
      <c r="A988" s="186"/>
      <c r="B988" s="186"/>
      <c r="C988" s="186"/>
      <c r="D988" s="186">
        <v>4221</v>
      </c>
      <c r="E988" s="186"/>
      <c r="F988" s="45"/>
      <c r="G988" s="193" t="s">
        <v>440</v>
      </c>
      <c r="H988" s="41" t="s">
        <v>64</v>
      </c>
      <c r="I988" s="37">
        <f t="shared" si="161"/>
        <v>0</v>
      </c>
      <c r="J988" s="309">
        <f t="shared" si="161"/>
        <v>0</v>
      </c>
      <c r="K988" s="309">
        <f t="shared" si="161"/>
        <v>0</v>
      </c>
      <c r="L988" s="33"/>
      <c r="M988" s="207"/>
    </row>
    <row r="989" spans="1:16" ht="20.100000000000001" hidden="1" customHeight="1" x14ac:dyDescent="0.25">
      <c r="A989" s="186"/>
      <c r="B989" s="186"/>
      <c r="C989" s="186"/>
      <c r="D989" s="186"/>
      <c r="E989" s="183" t="s">
        <v>331</v>
      </c>
      <c r="F989" s="41"/>
      <c r="G989" s="193" t="s">
        <v>440</v>
      </c>
      <c r="H989" s="41" t="s">
        <v>332</v>
      </c>
      <c r="I989" s="37">
        <f t="shared" si="161"/>
        <v>0</v>
      </c>
      <c r="J989" s="309">
        <f t="shared" si="161"/>
        <v>0</v>
      </c>
      <c r="K989" s="309">
        <f t="shared" si="161"/>
        <v>0</v>
      </c>
      <c r="L989" s="33"/>
      <c r="M989" s="207"/>
    </row>
    <row r="990" spans="1:16" ht="20.100000000000001" hidden="1" customHeight="1" x14ac:dyDescent="0.25">
      <c r="A990" s="186"/>
      <c r="B990" s="186"/>
      <c r="C990" s="186"/>
      <c r="D990" s="186"/>
      <c r="E990" s="183"/>
      <c r="F990" s="41" t="s">
        <v>333</v>
      </c>
      <c r="G990" s="193" t="s">
        <v>440</v>
      </c>
      <c r="H990" s="41" t="s">
        <v>332</v>
      </c>
      <c r="I990" s="37">
        <v>0</v>
      </c>
      <c r="J990" s="309">
        <f>K990-I990</f>
        <v>0</v>
      </c>
      <c r="K990" s="309">
        <v>0</v>
      </c>
      <c r="L990" s="33"/>
      <c r="M990" s="207"/>
    </row>
    <row r="991" spans="1:16" ht="20.100000000000001" hidden="1" customHeight="1" x14ac:dyDescent="0.25">
      <c r="A991" s="186"/>
      <c r="B991" s="186"/>
      <c r="C991" s="186"/>
      <c r="D991" s="186"/>
      <c r="E991" s="183" t="s">
        <v>334</v>
      </c>
      <c r="F991" s="41"/>
      <c r="G991" s="193">
        <v>63</v>
      </c>
      <c r="H991" s="41" t="s">
        <v>335</v>
      </c>
      <c r="I991" s="37"/>
      <c r="J991" s="309"/>
      <c r="K991" s="309"/>
      <c r="L991" s="33"/>
      <c r="M991" s="207"/>
    </row>
    <row r="992" spans="1:16" ht="20.100000000000001" hidden="1" customHeight="1" x14ac:dyDescent="0.25">
      <c r="A992" s="186"/>
      <c r="B992" s="186"/>
      <c r="C992" s="186"/>
      <c r="D992" s="186"/>
      <c r="E992" s="183"/>
      <c r="F992" s="41" t="s">
        <v>336</v>
      </c>
      <c r="G992" s="193">
        <v>63</v>
      </c>
      <c r="H992" s="41" t="s">
        <v>335</v>
      </c>
      <c r="I992" s="37"/>
      <c r="J992" s="309"/>
      <c r="K992" s="309"/>
      <c r="L992" s="33"/>
      <c r="M992" s="207"/>
    </row>
    <row r="993" spans="1:16" ht="28.5" hidden="1" customHeight="1" x14ac:dyDescent="0.25">
      <c r="A993" s="184"/>
      <c r="B993" s="184"/>
      <c r="C993" s="184"/>
      <c r="D993" s="184"/>
      <c r="E993" s="184"/>
      <c r="F993" s="43"/>
      <c r="G993" s="222"/>
      <c r="H993" s="228" t="s">
        <v>363</v>
      </c>
      <c r="I993" s="228"/>
      <c r="J993" s="311"/>
      <c r="K993" s="311"/>
      <c r="L993" s="33"/>
      <c r="M993" s="207"/>
    </row>
    <row r="994" spans="1:16" ht="20.100000000000001" hidden="1" customHeight="1" x14ac:dyDescent="0.25">
      <c r="A994" s="184"/>
      <c r="B994" s="184"/>
      <c r="C994" s="184"/>
      <c r="D994" s="184"/>
      <c r="E994" s="184"/>
      <c r="F994" s="43"/>
      <c r="G994" s="222"/>
      <c r="H994" s="228" t="s">
        <v>288</v>
      </c>
      <c r="I994" s="37"/>
      <c r="J994" s="309"/>
      <c r="K994" s="309"/>
      <c r="L994" s="33"/>
      <c r="M994" s="207"/>
    </row>
    <row r="995" spans="1:16" s="29" customFormat="1" ht="20.100000000000001" hidden="1" customHeight="1" x14ac:dyDescent="0.25">
      <c r="A995" s="184">
        <v>4</v>
      </c>
      <c r="B995" s="184"/>
      <c r="C995" s="184"/>
      <c r="D995" s="184"/>
      <c r="E995" s="184"/>
      <c r="F995" s="43"/>
      <c r="G995" s="222"/>
      <c r="H995" s="44" t="s">
        <v>327</v>
      </c>
      <c r="I995" s="37"/>
      <c r="J995" s="309"/>
      <c r="K995" s="309"/>
      <c r="L995" s="33"/>
      <c r="M995" s="207"/>
      <c r="N995" s="296"/>
      <c r="O995" s="28"/>
      <c r="P995" s="28"/>
    </row>
    <row r="996" spans="1:16" s="29" customFormat="1" ht="20.100000000000001" hidden="1" customHeight="1" x14ac:dyDescent="0.25">
      <c r="A996" s="184"/>
      <c r="B996" s="184">
        <v>41</v>
      </c>
      <c r="C996" s="184"/>
      <c r="D996" s="184"/>
      <c r="E996" s="184"/>
      <c r="F996" s="43"/>
      <c r="G996" s="222"/>
      <c r="H996" s="44" t="s">
        <v>59</v>
      </c>
      <c r="I996" s="37"/>
      <c r="J996" s="309"/>
      <c r="K996" s="309"/>
      <c r="L996" s="33"/>
      <c r="M996" s="207"/>
      <c r="N996" s="296"/>
      <c r="O996" s="28"/>
      <c r="P996" s="28"/>
    </row>
    <row r="997" spans="1:16" s="29" customFormat="1" ht="20.100000000000001" hidden="1" customHeight="1" x14ac:dyDescent="0.25">
      <c r="A997" s="184"/>
      <c r="B997" s="184"/>
      <c r="C997" s="184">
        <v>412</v>
      </c>
      <c r="D997" s="184"/>
      <c r="E997" s="184"/>
      <c r="F997" s="43"/>
      <c r="G997" s="222"/>
      <c r="H997" s="44" t="s">
        <v>328</v>
      </c>
      <c r="I997" s="37"/>
      <c r="J997" s="309"/>
      <c r="K997" s="309"/>
      <c r="L997" s="33"/>
      <c r="M997" s="207"/>
      <c r="N997" s="296"/>
      <c r="O997" s="28"/>
      <c r="P997" s="28"/>
    </row>
    <row r="998" spans="1:16" ht="20.100000000000001" hidden="1" customHeight="1" x14ac:dyDescent="0.25">
      <c r="A998" s="186"/>
      <c r="B998" s="186"/>
      <c r="C998" s="186"/>
      <c r="D998" s="186">
        <v>4123</v>
      </c>
      <c r="E998" s="186"/>
      <c r="F998" s="45"/>
      <c r="G998" s="222">
        <v>31</v>
      </c>
      <c r="H998" s="41" t="s">
        <v>61</v>
      </c>
      <c r="I998" s="37"/>
      <c r="J998" s="309"/>
      <c r="K998" s="309"/>
      <c r="L998" s="33"/>
      <c r="M998" s="207"/>
    </row>
    <row r="999" spans="1:16" ht="20.100000000000001" hidden="1" customHeight="1" x14ac:dyDescent="0.25">
      <c r="A999" s="186"/>
      <c r="B999" s="186"/>
      <c r="C999" s="186"/>
      <c r="D999" s="186"/>
      <c r="E999" s="183" t="s">
        <v>329</v>
      </c>
      <c r="F999" s="41"/>
      <c r="G999" s="222">
        <v>31</v>
      </c>
      <c r="H999" s="41" t="s">
        <v>61</v>
      </c>
      <c r="I999" s="37"/>
      <c r="J999" s="309"/>
      <c r="K999" s="309"/>
      <c r="L999" s="33"/>
      <c r="M999" s="207"/>
    </row>
    <row r="1000" spans="1:16" ht="20.100000000000001" hidden="1" customHeight="1" x14ac:dyDescent="0.25">
      <c r="A1000" s="186"/>
      <c r="B1000" s="186"/>
      <c r="C1000" s="186"/>
      <c r="D1000" s="186"/>
      <c r="E1000" s="183"/>
      <c r="F1000" s="41" t="s">
        <v>330</v>
      </c>
      <c r="G1000" s="222">
        <v>31</v>
      </c>
      <c r="H1000" s="41" t="s">
        <v>61</v>
      </c>
      <c r="I1000" s="37"/>
      <c r="J1000" s="309"/>
      <c r="K1000" s="309"/>
      <c r="L1000" s="33"/>
      <c r="M1000" s="207"/>
    </row>
    <row r="1001" spans="1:16" s="29" customFormat="1" ht="20.100000000000001" hidden="1" customHeight="1" x14ac:dyDescent="0.25">
      <c r="A1001" s="184"/>
      <c r="B1001" s="184">
        <v>42</v>
      </c>
      <c r="C1001" s="184"/>
      <c r="D1001" s="184"/>
      <c r="E1001" s="184"/>
      <c r="F1001" s="43"/>
      <c r="G1001" s="193"/>
      <c r="H1001" s="44" t="s">
        <v>62</v>
      </c>
      <c r="I1001" s="37"/>
      <c r="J1001" s="309"/>
      <c r="K1001" s="309"/>
      <c r="L1001" s="33"/>
      <c r="M1001" s="207"/>
      <c r="N1001" s="296"/>
      <c r="O1001" s="28"/>
      <c r="P1001" s="28"/>
    </row>
    <row r="1002" spans="1:16" s="29" customFormat="1" ht="20.100000000000001" hidden="1" customHeight="1" x14ac:dyDescent="0.25">
      <c r="A1002" s="184"/>
      <c r="B1002" s="184"/>
      <c r="C1002" s="184">
        <v>422</v>
      </c>
      <c r="D1002" s="184"/>
      <c r="E1002" s="184"/>
      <c r="F1002" s="43"/>
      <c r="G1002" s="193"/>
      <c r="H1002" s="44" t="s">
        <v>63</v>
      </c>
      <c r="I1002" s="37"/>
      <c r="J1002" s="309"/>
      <c r="K1002" s="309"/>
      <c r="L1002" s="33"/>
      <c r="M1002" s="207"/>
      <c r="N1002" s="296"/>
      <c r="O1002" s="28"/>
      <c r="P1002" s="28"/>
    </row>
    <row r="1003" spans="1:16" ht="20.100000000000001" hidden="1" customHeight="1" x14ac:dyDescent="0.25">
      <c r="A1003" s="186"/>
      <c r="B1003" s="186"/>
      <c r="C1003" s="186"/>
      <c r="D1003" s="186">
        <v>4221</v>
      </c>
      <c r="E1003" s="186"/>
      <c r="F1003" s="45"/>
      <c r="G1003" s="193">
        <v>31</v>
      </c>
      <c r="H1003" s="41" t="s">
        <v>64</v>
      </c>
      <c r="I1003" s="37"/>
      <c r="J1003" s="309"/>
      <c r="K1003" s="309"/>
      <c r="L1003" s="33"/>
      <c r="M1003" s="207"/>
    </row>
    <row r="1004" spans="1:16" ht="20.100000000000001" hidden="1" customHeight="1" x14ac:dyDescent="0.25">
      <c r="A1004" s="186"/>
      <c r="B1004" s="186"/>
      <c r="C1004" s="186"/>
      <c r="D1004" s="186"/>
      <c r="E1004" s="183" t="s">
        <v>331</v>
      </c>
      <c r="F1004" s="41"/>
      <c r="G1004" s="193">
        <v>31</v>
      </c>
      <c r="H1004" s="41" t="s">
        <v>332</v>
      </c>
      <c r="I1004" s="37"/>
      <c r="J1004" s="309"/>
      <c r="K1004" s="309"/>
      <c r="L1004" s="33"/>
      <c r="M1004" s="207"/>
    </row>
    <row r="1005" spans="1:16" ht="20.100000000000001" hidden="1" customHeight="1" x14ac:dyDescent="0.25">
      <c r="A1005" s="186"/>
      <c r="B1005" s="186"/>
      <c r="C1005" s="186"/>
      <c r="D1005" s="186"/>
      <c r="E1005" s="183"/>
      <c r="F1005" s="41" t="s">
        <v>333</v>
      </c>
      <c r="G1005" s="193">
        <v>31</v>
      </c>
      <c r="H1005" s="41" t="s">
        <v>332</v>
      </c>
      <c r="I1005" s="37"/>
      <c r="J1005" s="309"/>
      <c r="K1005" s="309"/>
      <c r="L1005" s="33"/>
      <c r="M1005" s="207"/>
    </row>
    <row r="1006" spans="1:16" ht="20.100000000000001" hidden="1" customHeight="1" x14ac:dyDescent="0.25">
      <c r="A1006" s="186"/>
      <c r="B1006" s="186"/>
      <c r="C1006" s="186"/>
      <c r="D1006" s="186"/>
      <c r="E1006" s="183" t="s">
        <v>334</v>
      </c>
      <c r="F1006" s="41"/>
      <c r="G1006" s="193">
        <v>31</v>
      </c>
      <c r="H1006" s="41" t="s">
        <v>335</v>
      </c>
      <c r="I1006" s="37"/>
      <c r="J1006" s="309"/>
      <c r="K1006" s="309"/>
      <c r="L1006" s="33"/>
      <c r="M1006" s="207"/>
    </row>
    <row r="1007" spans="1:16" ht="20.100000000000001" hidden="1" customHeight="1" x14ac:dyDescent="0.25">
      <c r="A1007" s="186"/>
      <c r="B1007" s="186"/>
      <c r="C1007" s="186"/>
      <c r="D1007" s="186"/>
      <c r="E1007" s="183"/>
      <c r="F1007" s="41" t="s">
        <v>336</v>
      </c>
      <c r="G1007" s="193">
        <v>31</v>
      </c>
      <c r="H1007" s="41" t="s">
        <v>335</v>
      </c>
      <c r="I1007" s="37"/>
      <c r="J1007" s="309"/>
      <c r="K1007" s="309"/>
      <c r="L1007" s="33"/>
      <c r="M1007" s="207"/>
    </row>
    <row r="1008" spans="1:16" ht="20.100000000000001" hidden="1" customHeight="1" x14ac:dyDescent="0.25">
      <c r="A1008" s="186"/>
      <c r="B1008" s="186"/>
      <c r="C1008" s="186"/>
      <c r="D1008" s="186">
        <v>4224</v>
      </c>
      <c r="E1008" s="186"/>
      <c r="F1008" s="45"/>
      <c r="G1008" s="193">
        <v>31</v>
      </c>
      <c r="H1008" s="41" t="s">
        <v>65</v>
      </c>
      <c r="I1008" s="37"/>
      <c r="J1008" s="309"/>
      <c r="K1008" s="309"/>
      <c r="L1008" s="33"/>
      <c r="M1008" s="207"/>
    </row>
    <row r="1009" spans="1:16" ht="20.100000000000001" hidden="1" customHeight="1" x14ac:dyDescent="0.25">
      <c r="A1009" s="186"/>
      <c r="B1009" s="186"/>
      <c r="C1009" s="186"/>
      <c r="D1009" s="186"/>
      <c r="E1009" s="183" t="s">
        <v>337</v>
      </c>
      <c r="F1009" s="41"/>
      <c r="G1009" s="193">
        <v>31</v>
      </c>
      <c r="H1009" s="41" t="s">
        <v>338</v>
      </c>
      <c r="I1009" s="37"/>
      <c r="J1009" s="309"/>
      <c r="K1009" s="309"/>
      <c r="L1009" s="33"/>
      <c r="M1009" s="207"/>
    </row>
    <row r="1010" spans="1:16" ht="20.100000000000001" hidden="1" customHeight="1" x14ac:dyDescent="0.25">
      <c r="A1010" s="186"/>
      <c r="B1010" s="186"/>
      <c r="C1010" s="186"/>
      <c r="D1010" s="186"/>
      <c r="E1010" s="183"/>
      <c r="F1010" s="41" t="s">
        <v>339</v>
      </c>
      <c r="G1010" s="193">
        <v>31</v>
      </c>
      <c r="H1010" s="41" t="s">
        <v>338</v>
      </c>
      <c r="I1010" s="37"/>
      <c r="J1010" s="309"/>
      <c r="K1010" s="309"/>
      <c r="L1010" s="33"/>
      <c r="M1010" s="207"/>
    </row>
    <row r="1011" spans="1:16" ht="20.100000000000001" hidden="1" customHeight="1" x14ac:dyDescent="0.25">
      <c r="A1011" s="186"/>
      <c r="B1011" s="186"/>
      <c r="C1011" s="186"/>
      <c r="D1011" s="186"/>
      <c r="E1011" s="183" t="s">
        <v>340</v>
      </c>
      <c r="F1011" s="41"/>
      <c r="G1011" s="193">
        <v>31</v>
      </c>
      <c r="H1011" s="41" t="s">
        <v>341</v>
      </c>
      <c r="I1011" s="37"/>
      <c r="J1011" s="309"/>
      <c r="K1011" s="309"/>
      <c r="L1011" s="33"/>
      <c r="M1011" s="207"/>
    </row>
    <row r="1012" spans="1:16" ht="20.100000000000001" hidden="1" customHeight="1" x14ac:dyDescent="0.25">
      <c r="A1012" s="186"/>
      <c r="B1012" s="186"/>
      <c r="C1012" s="186"/>
      <c r="D1012" s="186"/>
      <c r="E1012" s="183"/>
      <c r="F1012" s="41" t="s">
        <v>342</v>
      </c>
      <c r="G1012" s="193">
        <v>31</v>
      </c>
      <c r="H1012" s="41" t="s">
        <v>341</v>
      </c>
      <c r="I1012" s="37"/>
      <c r="J1012" s="309"/>
      <c r="K1012" s="309"/>
      <c r="L1012" s="33"/>
      <c r="M1012" s="207"/>
    </row>
    <row r="1013" spans="1:16" s="29" customFormat="1" ht="20.100000000000001" hidden="1" customHeight="1" x14ac:dyDescent="0.25">
      <c r="A1013" s="184"/>
      <c r="B1013" s="184"/>
      <c r="C1013" s="184">
        <v>426</v>
      </c>
      <c r="D1013" s="184"/>
      <c r="E1013" s="184"/>
      <c r="F1013" s="43"/>
      <c r="G1013" s="193"/>
      <c r="H1013" s="44" t="s">
        <v>70</v>
      </c>
      <c r="I1013" s="37"/>
      <c r="J1013" s="309"/>
      <c r="K1013" s="309"/>
      <c r="L1013" s="33"/>
      <c r="M1013" s="207"/>
      <c r="N1013" s="296"/>
      <c r="O1013" s="28"/>
      <c r="P1013" s="28"/>
    </row>
    <row r="1014" spans="1:16" ht="20.100000000000001" hidden="1" customHeight="1" x14ac:dyDescent="0.25">
      <c r="A1014" s="186"/>
      <c r="B1014" s="186"/>
      <c r="C1014" s="186"/>
      <c r="D1014" s="186">
        <v>4262</v>
      </c>
      <c r="E1014" s="186"/>
      <c r="F1014" s="45"/>
      <c r="G1014" s="193">
        <v>31</v>
      </c>
      <c r="H1014" s="41" t="s">
        <v>71</v>
      </c>
      <c r="I1014" s="37"/>
      <c r="J1014" s="309"/>
      <c r="K1014" s="309"/>
      <c r="L1014" s="33"/>
      <c r="M1014" s="207"/>
    </row>
    <row r="1015" spans="1:16" ht="20.100000000000001" hidden="1" customHeight="1" x14ac:dyDescent="0.25">
      <c r="A1015" s="186"/>
      <c r="B1015" s="186"/>
      <c r="C1015" s="186"/>
      <c r="D1015" s="186"/>
      <c r="E1015" s="183" t="s">
        <v>349</v>
      </c>
      <c r="F1015" s="41"/>
      <c r="G1015" s="193">
        <v>31</v>
      </c>
      <c r="H1015" s="41" t="s">
        <v>71</v>
      </c>
      <c r="I1015" s="37"/>
      <c r="J1015" s="309"/>
      <c r="K1015" s="309"/>
      <c r="L1015" s="33"/>
      <c r="M1015" s="207"/>
    </row>
    <row r="1016" spans="1:16" ht="20.100000000000001" hidden="1" customHeight="1" x14ac:dyDescent="0.25">
      <c r="A1016" s="186"/>
      <c r="B1016" s="186"/>
      <c r="C1016" s="186"/>
      <c r="D1016" s="186"/>
      <c r="E1016" s="183"/>
      <c r="F1016" s="41" t="s">
        <v>350</v>
      </c>
      <c r="G1016" s="193">
        <v>31</v>
      </c>
      <c r="H1016" s="41" t="s">
        <v>71</v>
      </c>
      <c r="I1016" s="37"/>
      <c r="J1016" s="309"/>
      <c r="K1016" s="309"/>
      <c r="L1016" s="33"/>
      <c r="M1016" s="207"/>
    </row>
    <row r="1017" spans="1:16" ht="34.5" customHeight="1" x14ac:dyDescent="0.25">
      <c r="A1017" s="254"/>
      <c r="B1017" s="254"/>
      <c r="C1017" s="254"/>
      <c r="D1017" s="254"/>
      <c r="E1017" s="254"/>
      <c r="F1017" s="253"/>
      <c r="G1017" s="255"/>
      <c r="H1017" s="253" t="s">
        <v>364</v>
      </c>
      <c r="I1017" s="253"/>
      <c r="J1017" s="312"/>
      <c r="K1017" s="312"/>
      <c r="L1017" s="33"/>
      <c r="M1017" s="207"/>
    </row>
    <row r="1018" spans="1:16" ht="20.100000000000001" customHeight="1" x14ac:dyDescent="0.25">
      <c r="A1018" s="184"/>
      <c r="B1018" s="184"/>
      <c r="C1018" s="184"/>
      <c r="D1018" s="184"/>
      <c r="E1018" s="184"/>
      <c r="F1018" s="43"/>
      <c r="G1018" s="222"/>
      <c r="H1018" s="228" t="s">
        <v>288</v>
      </c>
      <c r="I1018" s="37"/>
      <c r="J1018" s="309"/>
      <c r="K1018" s="309"/>
      <c r="L1018" s="33"/>
      <c r="M1018" s="207"/>
    </row>
    <row r="1019" spans="1:16" s="29" customFormat="1" ht="20.100000000000001" customHeight="1" x14ac:dyDescent="0.25">
      <c r="A1019" s="184">
        <v>3</v>
      </c>
      <c r="B1019" s="184"/>
      <c r="C1019" s="184"/>
      <c r="D1019" s="184"/>
      <c r="E1019" s="184"/>
      <c r="F1019" s="43"/>
      <c r="G1019" s="193" t="s">
        <v>463</v>
      </c>
      <c r="H1019" s="44" t="s">
        <v>80</v>
      </c>
      <c r="I1019" s="32">
        <f>I1020+I1052</f>
        <v>72000</v>
      </c>
      <c r="J1019" s="308">
        <f>J1020+J1052</f>
        <v>0</v>
      </c>
      <c r="K1019" s="308">
        <f>K1020+K1052</f>
        <v>72000</v>
      </c>
      <c r="L1019" s="33"/>
      <c r="M1019" s="207"/>
      <c r="N1019" s="296"/>
      <c r="O1019" s="28"/>
      <c r="P1019" s="28"/>
    </row>
    <row r="1020" spans="1:16" s="29" customFormat="1" ht="20.100000000000001" customHeight="1" x14ac:dyDescent="0.25">
      <c r="A1020" s="184"/>
      <c r="B1020" s="184">
        <v>31</v>
      </c>
      <c r="C1020" s="184"/>
      <c r="D1020" s="184"/>
      <c r="E1020" s="184"/>
      <c r="F1020" s="43"/>
      <c r="G1020" s="193" t="s">
        <v>463</v>
      </c>
      <c r="H1020" s="44" t="s">
        <v>12</v>
      </c>
      <c r="I1020" s="32">
        <f>I1021+I1043</f>
        <v>22500</v>
      </c>
      <c r="J1020" s="308">
        <f>J1021+J1043</f>
        <v>0</v>
      </c>
      <c r="K1020" s="308">
        <f>K1021+K1043</f>
        <v>22500</v>
      </c>
      <c r="L1020" s="33"/>
      <c r="M1020" s="207"/>
      <c r="N1020" s="296"/>
      <c r="O1020" s="28"/>
      <c r="P1020" s="28"/>
    </row>
    <row r="1021" spans="1:16" s="159" customFormat="1" ht="20.100000000000001" customHeight="1" x14ac:dyDescent="0.25">
      <c r="A1021" s="188"/>
      <c r="B1021" s="188"/>
      <c r="C1021" s="184">
        <v>311</v>
      </c>
      <c r="D1021" s="184"/>
      <c r="E1021" s="184"/>
      <c r="F1021" s="43"/>
      <c r="G1021" s="193" t="s">
        <v>463</v>
      </c>
      <c r="H1021" s="44" t="s">
        <v>13</v>
      </c>
      <c r="I1021" s="32">
        <f t="shared" ref="I1021" si="162">I1022+I1025+I1028</f>
        <v>19500</v>
      </c>
      <c r="J1021" s="308">
        <f t="shared" ref="J1021:K1021" si="163">J1022+J1025+J1028</f>
        <v>0</v>
      </c>
      <c r="K1021" s="308">
        <f t="shared" si="163"/>
        <v>19500</v>
      </c>
      <c r="L1021" s="33"/>
      <c r="M1021" s="207"/>
      <c r="N1021" s="206"/>
      <c r="O1021" s="163"/>
      <c r="P1021" s="158"/>
    </row>
    <row r="1022" spans="1:16" ht="20.100000000000001" customHeight="1" x14ac:dyDescent="0.25">
      <c r="A1022" s="186"/>
      <c r="B1022" s="186"/>
      <c r="C1022" s="186"/>
      <c r="D1022" s="186">
        <v>3111</v>
      </c>
      <c r="E1022" s="186"/>
      <c r="F1022" s="45"/>
      <c r="G1022" s="193" t="s">
        <v>463</v>
      </c>
      <c r="H1022" s="41" t="s">
        <v>14</v>
      </c>
      <c r="I1022" s="37">
        <f t="shared" ref="I1022:K1023" si="164">I1023</f>
        <v>10500</v>
      </c>
      <c r="J1022" s="309">
        <f t="shared" si="164"/>
        <v>0</v>
      </c>
      <c r="K1022" s="309">
        <f t="shared" si="164"/>
        <v>10500</v>
      </c>
      <c r="L1022" s="33"/>
      <c r="M1022" s="207"/>
      <c r="N1022" s="302"/>
      <c r="O1022" s="40"/>
    </row>
    <row r="1023" spans="1:16" ht="20.100000000000001" hidden="1" customHeight="1" x14ac:dyDescent="0.25">
      <c r="A1023" s="186"/>
      <c r="B1023" s="186"/>
      <c r="C1023" s="186"/>
      <c r="D1023" s="186"/>
      <c r="E1023" s="183" t="s">
        <v>289</v>
      </c>
      <c r="F1023" s="41"/>
      <c r="G1023" s="193" t="s">
        <v>463</v>
      </c>
      <c r="H1023" s="41" t="s">
        <v>290</v>
      </c>
      <c r="I1023" s="37">
        <f t="shared" si="164"/>
        <v>10500</v>
      </c>
      <c r="J1023" s="309">
        <f t="shared" si="164"/>
        <v>0</v>
      </c>
      <c r="K1023" s="309">
        <f t="shared" si="164"/>
        <v>10500</v>
      </c>
      <c r="L1023" s="33"/>
      <c r="M1023" s="207"/>
    </row>
    <row r="1024" spans="1:16" ht="20.100000000000001" hidden="1" customHeight="1" x14ac:dyDescent="0.25">
      <c r="A1024" s="186"/>
      <c r="B1024" s="186"/>
      <c r="C1024" s="186"/>
      <c r="D1024" s="186"/>
      <c r="E1024" s="183"/>
      <c r="F1024" s="41" t="s">
        <v>291</v>
      </c>
      <c r="G1024" s="193" t="s">
        <v>463</v>
      </c>
      <c r="H1024" s="41" t="s">
        <v>353</v>
      </c>
      <c r="I1024" s="37">
        <v>10500</v>
      </c>
      <c r="J1024" s="309">
        <f>K1024-I1024</f>
        <v>0</v>
      </c>
      <c r="K1024" s="309">
        <v>10500</v>
      </c>
      <c r="L1024" s="33"/>
      <c r="M1024" s="207"/>
    </row>
    <row r="1025" spans="1:16" ht="20.100000000000001" customHeight="1" x14ac:dyDescent="0.25">
      <c r="A1025" s="186"/>
      <c r="B1025" s="186"/>
      <c r="C1025" s="186"/>
      <c r="D1025" s="186">
        <v>3113</v>
      </c>
      <c r="E1025" s="186"/>
      <c r="F1025" s="45"/>
      <c r="G1025" s="193" t="s">
        <v>463</v>
      </c>
      <c r="H1025" s="41" t="s">
        <v>15</v>
      </c>
      <c r="I1025" s="37">
        <f t="shared" ref="I1025:K1026" si="165">I1026</f>
        <v>8000</v>
      </c>
      <c r="J1025" s="309">
        <f t="shared" si="165"/>
        <v>0</v>
      </c>
      <c r="K1025" s="309">
        <f t="shared" si="165"/>
        <v>8000</v>
      </c>
      <c r="L1025" s="33"/>
      <c r="M1025" s="207"/>
    </row>
    <row r="1026" spans="1:16" ht="19.5" hidden="1" customHeight="1" x14ac:dyDescent="0.25">
      <c r="A1026" s="186"/>
      <c r="B1026" s="186"/>
      <c r="C1026" s="186"/>
      <c r="D1026" s="186"/>
      <c r="E1026" s="183" t="s">
        <v>293</v>
      </c>
      <c r="F1026" s="41"/>
      <c r="G1026" s="193" t="s">
        <v>463</v>
      </c>
      <c r="H1026" s="41" t="s">
        <v>15</v>
      </c>
      <c r="I1026" s="37">
        <f t="shared" si="165"/>
        <v>8000</v>
      </c>
      <c r="J1026" s="309">
        <f t="shared" si="165"/>
        <v>0</v>
      </c>
      <c r="K1026" s="309">
        <f t="shared" si="165"/>
        <v>8000</v>
      </c>
      <c r="L1026" s="33"/>
      <c r="M1026" s="207"/>
    </row>
    <row r="1027" spans="1:16" ht="20.100000000000001" hidden="1" customHeight="1" x14ac:dyDescent="0.25">
      <c r="A1027" s="186"/>
      <c r="B1027" s="186"/>
      <c r="C1027" s="186"/>
      <c r="D1027" s="186"/>
      <c r="E1027" s="183"/>
      <c r="F1027" s="41" t="s">
        <v>294</v>
      </c>
      <c r="G1027" s="193" t="s">
        <v>463</v>
      </c>
      <c r="H1027" s="41" t="s">
        <v>15</v>
      </c>
      <c r="I1027" s="37">
        <v>8000</v>
      </c>
      <c r="J1027" s="309">
        <f>K1027-I1027</f>
        <v>0</v>
      </c>
      <c r="K1027" s="309">
        <v>8000</v>
      </c>
      <c r="L1027" s="33"/>
      <c r="M1027" s="207"/>
    </row>
    <row r="1028" spans="1:16" ht="20.100000000000001" customHeight="1" x14ac:dyDescent="0.25">
      <c r="A1028" s="186"/>
      <c r="B1028" s="186"/>
      <c r="C1028" s="186"/>
      <c r="D1028" s="186">
        <v>3114</v>
      </c>
      <c r="E1028" s="186"/>
      <c r="F1028" s="45"/>
      <c r="G1028" s="193" t="s">
        <v>463</v>
      </c>
      <c r="H1028" s="41" t="s">
        <v>365</v>
      </c>
      <c r="I1028" s="37">
        <f t="shared" ref="I1028:K1029" si="166">I1029</f>
        <v>1000</v>
      </c>
      <c r="J1028" s="309">
        <f t="shared" si="166"/>
        <v>0</v>
      </c>
      <c r="K1028" s="309">
        <f t="shared" si="166"/>
        <v>1000</v>
      </c>
      <c r="L1028" s="33"/>
      <c r="M1028" s="207"/>
    </row>
    <row r="1029" spans="1:16" ht="20.100000000000001" hidden="1" customHeight="1" x14ac:dyDescent="0.25">
      <c r="A1029" s="186"/>
      <c r="B1029" s="186"/>
      <c r="C1029" s="186"/>
      <c r="D1029" s="186"/>
      <c r="E1029" s="183" t="s">
        <v>295</v>
      </c>
      <c r="F1029" s="41"/>
      <c r="G1029" s="193" t="s">
        <v>463</v>
      </c>
      <c r="H1029" s="41" t="s">
        <v>16</v>
      </c>
      <c r="I1029" s="37">
        <f t="shared" si="166"/>
        <v>1000</v>
      </c>
      <c r="J1029" s="309">
        <f t="shared" si="166"/>
        <v>0</v>
      </c>
      <c r="K1029" s="309">
        <f t="shared" si="166"/>
        <v>1000</v>
      </c>
      <c r="L1029" s="33"/>
      <c r="M1029" s="207"/>
    </row>
    <row r="1030" spans="1:16" ht="20.100000000000001" hidden="1" customHeight="1" x14ac:dyDescent="0.25">
      <c r="A1030" s="186"/>
      <c r="B1030" s="186"/>
      <c r="C1030" s="186"/>
      <c r="D1030" s="186"/>
      <c r="E1030" s="183"/>
      <c r="F1030" s="41" t="s">
        <v>296</v>
      </c>
      <c r="G1030" s="193" t="s">
        <v>463</v>
      </c>
      <c r="H1030" s="41" t="s">
        <v>16</v>
      </c>
      <c r="I1030" s="37">
        <v>1000</v>
      </c>
      <c r="J1030" s="309">
        <f>K1030-I1030</f>
        <v>0</v>
      </c>
      <c r="K1030" s="309">
        <v>1000</v>
      </c>
      <c r="L1030" s="33"/>
      <c r="M1030" s="207"/>
    </row>
    <row r="1031" spans="1:16" s="29" customFormat="1" ht="20.100000000000001" hidden="1" customHeight="1" x14ac:dyDescent="0.25">
      <c r="A1031" s="184"/>
      <c r="B1031" s="184"/>
      <c r="C1031" s="184">
        <v>312</v>
      </c>
      <c r="D1031" s="184"/>
      <c r="E1031" s="184"/>
      <c r="F1031" s="43"/>
      <c r="G1031" s="193" t="s">
        <v>463</v>
      </c>
      <c r="H1031" s="44" t="s">
        <v>17</v>
      </c>
      <c r="I1031" s="37">
        <f>I1032</f>
        <v>0</v>
      </c>
      <c r="J1031" s="309">
        <f>J1032</f>
        <v>0</v>
      </c>
      <c r="K1031" s="309">
        <f>K1032</f>
        <v>0</v>
      </c>
      <c r="L1031" s="33"/>
      <c r="M1031" s="207"/>
      <c r="N1031" s="296"/>
      <c r="O1031" s="28"/>
      <c r="P1031" s="28"/>
    </row>
    <row r="1032" spans="1:16" ht="20.100000000000001" hidden="1" customHeight="1" x14ac:dyDescent="0.25">
      <c r="A1032" s="186"/>
      <c r="B1032" s="186"/>
      <c r="C1032" s="186"/>
      <c r="D1032" s="186">
        <v>3121</v>
      </c>
      <c r="E1032" s="186"/>
      <c r="F1032" s="45"/>
      <c r="G1032" s="193" t="s">
        <v>463</v>
      </c>
      <c r="H1032" s="41" t="s">
        <v>17</v>
      </c>
      <c r="I1032" s="37">
        <f>I1033+I1035+I1037+I1039+I1041</f>
        <v>0</v>
      </c>
      <c r="J1032" s="309">
        <f>J1033+J1035+J1037+J1039+J1041</f>
        <v>0</v>
      </c>
      <c r="K1032" s="309">
        <f>K1033+K1035+K1037+K1039+K1041</f>
        <v>0</v>
      </c>
      <c r="L1032" s="33"/>
      <c r="M1032" s="207"/>
    </row>
    <row r="1033" spans="1:16" ht="20.100000000000001" hidden="1" customHeight="1" x14ac:dyDescent="0.25">
      <c r="A1033" s="186"/>
      <c r="B1033" s="186"/>
      <c r="C1033" s="186"/>
      <c r="D1033" s="186"/>
      <c r="E1033" s="183" t="s">
        <v>83</v>
      </c>
      <c r="F1033" s="41"/>
      <c r="G1033" s="193" t="s">
        <v>463</v>
      </c>
      <c r="H1033" s="41" t="s">
        <v>84</v>
      </c>
      <c r="I1033" s="37">
        <f>I1034</f>
        <v>0</v>
      </c>
      <c r="J1033" s="309">
        <f>J1034</f>
        <v>0</v>
      </c>
      <c r="K1033" s="309">
        <f>K1034</f>
        <v>0</v>
      </c>
      <c r="L1033" s="33"/>
      <c r="M1033" s="207"/>
    </row>
    <row r="1034" spans="1:16" ht="20.100000000000001" hidden="1" customHeight="1" x14ac:dyDescent="0.25">
      <c r="A1034" s="186"/>
      <c r="B1034" s="186"/>
      <c r="C1034" s="186"/>
      <c r="D1034" s="186"/>
      <c r="E1034" s="183"/>
      <c r="F1034" s="41" t="s">
        <v>85</v>
      </c>
      <c r="G1034" s="193" t="s">
        <v>463</v>
      </c>
      <c r="H1034" s="41" t="s">
        <v>84</v>
      </c>
      <c r="I1034" s="37">
        <v>0</v>
      </c>
      <c r="J1034" s="309">
        <v>0</v>
      </c>
      <c r="K1034" s="309">
        <f>I1034+J1034</f>
        <v>0</v>
      </c>
      <c r="L1034" s="33"/>
      <c r="M1034" s="207"/>
    </row>
    <row r="1035" spans="1:16" ht="20.100000000000001" hidden="1" customHeight="1" x14ac:dyDescent="0.25">
      <c r="A1035" s="186"/>
      <c r="B1035" s="186"/>
      <c r="C1035" s="186"/>
      <c r="D1035" s="186"/>
      <c r="E1035" s="183" t="s">
        <v>86</v>
      </c>
      <c r="F1035" s="41"/>
      <c r="G1035" s="193" t="s">
        <v>463</v>
      </c>
      <c r="H1035" s="41" t="s">
        <v>87</v>
      </c>
      <c r="I1035" s="37">
        <f>I1036</f>
        <v>0</v>
      </c>
      <c r="J1035" s="309">
        <f>J1036</f>
        <v>0</v>
      </c>
      <c r="K1035" s="309">
        <f>K1036</f>
        <v>0</v>
      </c>
      <c r="L1035" s="33"/>
      <c r="M1035" s="207"/>
    </row>
    <row r="1036" spans="1:16" ht="20.100000000000001" hidden="1" customHeight="1" x14ac:dyDescent="0.25">
      <c r="A1036" s="186"/>
      <c r="B1036" s="186"/>
      <c r="C1036" s="186"/>
      <c r="D1036" s="186"/>
      <c r="E1036" s="183"/>
      <c r="F1036" s="41" t="s">
        <v>88</v>
      </c>
      <c r="G1036" s="193" t="s">
        <v>463</v>
      </c>
      <c r="H1036" s="41" t="s">
        <v>87</v>
      </c>
      <c r="I1036" s="37">
        <v>0</v>
      </c>
      <c r="J1036" s="309">
        <v>0</v>
      </c>
      <c r="K1036" s="309">
        <f>I1036+J1036</f>
        <v>0</v>
      </c>
      <c r="L1036" s="33"/>
      <c r="M1036" s="207"/>
    </row>
    <row r="1037" spans="1:16" ht="20.100000000000001" hidden="1" customHeight="1" x14ac:dyDescent="0.25">
      <c r="A1037" s="186"/>
      <c r="B1037" s="186"/>
      <c r="C1037" s="186"/>
      <c r="D1037" s="186"/>
      <c r="E1037" s="183" t="s">
        <v>89</v>
      </c>
      <c r="F1037" s="41"/>
      <c r="G1037" s="193" t="s">
        <v>463</v>
      </c>
      <c r="H1037" s="41" t="s">
        <v>90</v>
      </c>
      <c r="I1037" s="37">
        <f>I1038</f>
        <v>0</v>
      </c>
      <c r="J1037" s="309">
        <f>J1038</f>
        <v>0</v>
      </c>
      <c r="K1037" s="309">
        <f>K1038</f>
        <v>0</v>
      </c>
      <c r="L1037" s="33"/>
      <c r="M1037" s="207"/>
    </row>
    <row r="1038" spans="1:16" ht="20.100000000000001" hidden="1" customHeight="1" x14ac:dyDescent="0.25">
      <c r="A1038" s="186"/>
      <c r="B1038" s="186"/>
      <c r="C1038" s="186"/>
      <c r="D1038" s="186"/>
      <c r="E1038" s="183"/>
      <c r="F1038" s="41" t="s">
        <v>91</v>
      </c>
      <c r="G1038" s="193" t="s">
        <v>463</v>
      </c>
      <c r="H1038" s="41" t="s">
        <v>90</v>
      </c>
      <c r="I1038" s="37">
        <v>0</v>
      </c>
      <c r="J1038" s="309">
        <v>0</v>
      </c>
      <c r="K1038" s="309">
        <f>I1038+J1038</f>
        <v>0</v>
      </c>
      <c r="L1038" s="33"/>
      <c r="M1038" s="207"/>
    </row>
    <row r="1039" spans="1:16" ht="20.100000000000001" hidden="1" customHeight="1" x14ac:dyDescent="0.25">
      <c r="A1039" s="186"/>
      <c r="B1039" s="186"/>
      <c r="C1039" s="186"/>
      <c r="D1039" s="186"/>
      <c r="E1039" s="183" t="s">
        <v>92</v>
      </c>
      <c r="F1039" s="41"/>
      <c r="G1039" s="193" t="s">
        <v>463</v>
      </c>
      <c r="H1039" s="41" t="s">
        <v>93</v>
      </c>
      <c r="I1039" s="37">
        <f>I1040</f>
        <v>0</v>
      </c>
      <c r="J1039" s="309">
        <f>J1040</f>
        <v>0</v>
      </c>
      <c r="K1039" s="309">
        <f>K1040</f>
        <v>0</v>
      </c>
      <c r="L1039" s="33"/>
      <c r="M1039" s="207"/>
    </row>
    <row r="1040" spans="1:16" ht="20.100000000000001" hidden="1" customHeight="1" x14ac:dyDescent="0.25">
      <c r="A1040" s="186"/>
      <c r="B1040" s="186"/>
      <c r="C1040" s="186"/>
      <c r="D1040" s="186"/>
      <c r="E1040" s="183"/>
      <c r="F1040" s="41" t="s">
        <v>94</v>
      </c>
      <c r="G1040" s="193" t="s">
        <v>463</v>
      </c>
      <c r="H1040" s="41" t="s">
        <v>93</v>
      </c>
      <c r="I1040" s="37">
        <v>0</v>
      </c>
      <c r="J1040" s="309">
        <v>0</v>
      </c>
      <c r="K1040" s="309">
        <f>I1040+J1040</f>
        <v>0</v>
      </c>
      <c r="L1040" s="33"/>
      <c r="M1040" s="207"/>
    </row>
    <row r="1041" spans="1:16" ht="20.100000000000001" hidden="1" customHeight="1" x14ac:dyDescent="0.25">
      <c r="A1041" s="186"/>
      <c r="B1041" s="186"/>
      <c r="C1041" s="186"/>
      <c r="D1041" s="186"/>
      <c r="E1041" s="183" t="s">
        <v>95</v>
      </c>
      <c r="F1041" s="41"/>
      <c r="G1041" s="193" t="s">
        <v>463</v>
      </c>
      <c r="H1041" s="41" t="s">
        <v>96</v>
      </c>
      <c r="I1041" s="37">
        <f>I1042</f>
        <v>0</v>
      </c>
      <c r="J1041" s="309">
        <f>J1042</f>
        <v>0</v>
      </c>
      <c r="K1041" s="309">
        <f>K1042</f>
        <v>0</v>
      </c>
      <c r="L1041" s="33"/>
      <c r="M1041" s="207"/>
    </row>
    <row r="1042" spans="1:16" ht="20.100000000000001" hidden="1" customHeight="1" x14ac:dyDescent="0.25">
      <c r="A1042" s="186"/>
      <c r="B1042" s="186"/>
      <c r="C1042" s="186"/>
      <c r="D1042" s="186"/>
      <c r="E1042" s="183"/>
      <c r="F1042" s="41" t="s">
        <v>97</v>
      </c>
      <c r="G1042" s="193" t="s">
        <v>463</v>
      </c>
      <c r="H1042" s="41" t="s">
        <v>96</v>
      </c>
      <c r="I1042" s="37">
        <v>0</v>
      </c>
      <c r="J1042" s="309">
        <v>0</v>
      </c>
      <c r="K1042" s="309">
        <f>I1042+J1042</f>
        <v>0</v>
      </c>
      <c r="L1042" s="33"/>
      <c r="M1042" s="207"/>
    </row>
    <row r="1043" spans="1:16" s="159" customFormat="1" ht="20.100000000000001" customHeight="1" x14ac:dyDescent="0.25">
      <c r="A1043" s="188"/>
      <c r="B1043" s="188"/>
      <c r="C1043" s="184">
        <v>313</v>
      </c>
      <c r="D1043" s="184"/>
      <c r="E1043" s="184"/>
      <c r="F1043" s="43"/>
      <c r="G1043" s="193" t="s">
        <v>463</v>
      </c>
      <c r="H1043" s="44" t="s">
        <v>99</v>
      </c>
      <c r="I1043" s="32">
        <f t="shared" ref="I1043:K1043" si="167">I1044</f>
        <v>3000</v>
      </c>
      <c r="J1043" s="308">
        <f t="shared" si="167"/>
        <v>0</v>
      </c>
      <c r="K1043" s="308">
        <f t="shared" si="167"/>
        <v>3000</v>
      </c>
      <c r="L1043" s="33"/>
      <c r="M1043" s="207"/>
      <c r="N1043" s="296"/>
      <c r="O1043" s="158"/>
      <c r="P1043" s="158"/>
    </row>
    <row r="1044" spans="1:16" ht="20.100000000000001" customHeight="1" x14ac:dyDescent="0.25">
      <c r="A1044" s="186"/>
      <c r="B1044" s="186"/>
      <c r="C1044" s="186"/>
      <c r="D1044" s="186">
        <v>3132</v>
      </c>
      <c r="E1044" s="186"/>
      <c r="F1044" s="45"/>
      <c r="G1044" s="193" t="s">
        <v>463</v>
      </c>
      <c r="H1044" s="41" t="s">
        <v>19</v>
      </c>
      <c r="I1044" s="37">
        <f t="shared" ref="I1044:K1045" si="168">I1045</f>
        <v>3000</v>
      </c>
      <c r="J1044" s="309">
        <f t="shared" si="168"/>
        <v>0</v>
      </c>
      <c r="K1044" s="309">
        <f t="shared" si="168"/>
        <v>3000</v>
      </c>
      <c r="L1044" s="33"/>
      <c r="M1044" s="207"/>
    </row>
    <row r="1045" spans="1:16" ht="20.100000000000001" hidden="1" customHeight="1" x14ac:dyDescent="0.25">
      <c r="A1045" s="186"/>
      <c r="B1045" s="186"/>
      <c r="C1045" s="186"/>
      <c r="D1045" s="186"/>
      <c r="E1045" s="183" t="s">
        <v>300</v>
      </c>
      <c r="F1045" s="41"/>
      <c r="G1045" s="193" t="s">
        <v>463</v>
      </c>
      <c r="H1045" s="41" t="s">
        <v>19</v>
      </c>
      <c r="I1045" s="37">
        <f t="shared" si="168"/>
        <v>3000</v>
      </c>
      <c r="J1045" s="309">
        <f t="shared" si="168"/>
        <v>0</v>
      </c>
      <c r="K1045" s="309">
        <f t="shared" si="168"/>
        <v>3000</v>
      </c>
      <c r="L1045" s="33"/>
      <c r="M1045" s="207"/>
    </row>
    <row r="1046" spans="1:16" ht="20.100000000000001" hidden="1" customHeight="1" x14ac:dyDescent="0.25">
      <c r="A1046" s="186"/>
      <c r="B1046" s="186"/>
      <c r="C1046" s="186"/>
      <c r="D1046" s="186"/>
      <c r="E1046" s="183"/>
      <c r="F1046" s="41" t="s">
        <v>301</v>
      </c>
      <c r="G1046" s="193" t="s">
        <v>463</v>
      </c>
      <c r="H1046" s="41" t="s">
        <v>19</v>
      </c>
      <c r="I1046" s="37">
        <v>3000</v>
      </c>
      <c r="J1046" s="309">
        <f>K1046-I1046</f>
        <v>0</v>
      </c>
      <c r="K1046" s="309">
        <v>3000</v>
      </c>
      <c r="L1046" s="33"/>
      <c r="M1046" s="207"/>
    </row>
    <row r="1047" spans="1:16" ht="30" hidden="1" customHeight="1" x14ac:dyDescent="0.25">
      <c r="A1047" s="186"/>
      <c r="B1047" s="186"/>
      <c r="C1047" s="186"/>
      <c r="D1047" s="186"/>
      <c r="E1047" s="183" t="s">
        <v>302</v>
      </c>
      <c r="F1047" s="41"/>
      <c r="G1047" s="193" t="s">
        <v>463</v>
      </c>
      <c r="H1047" s="41" t="s">
        <v>100</v>
      </c>
      <c r="I1047" s="37"/>
      <c r="J1047" s="309"/>
      <c r="K1047" s="309"/>
      <c r="L1047" s="33"/>
      <c r="M1047" s="207"/>
    </row>
    <row r="1048" spans="1:16" ht="30" hidden="1" customHeight="1" x14ac:dyDescent="0.25">
      <c r="A1048" s="186"/>
      <c r="B1048" s="186"/>
      <c r="C1048" s="186"/>
      <c r="D1048" s="186"/>
      <c r="E1048" s="183"/>
      <c r="F1048" s="41" t="s">
        <v>303</v>
      </c>
      <c r="G1048" s="193" t="s">
        <v>463</v>
      </c>
      <c r="H1048" s="41" t="s">
        <v>100</v>
      </c>
      <c r="I1048" s="37"/>
      <c r="J1048" s="309"/>
      <c r="K1048" s="309"/>
      <c r="L1048" s="33"/>
      <c r="M1048" s="207"/>
    </row>
    <row r="1049" spans="1:16" ht="27" hidden="1" customHeight="1" x14ac:dyDescent="0.25">
      <c r="A1049" s="186"/>
      <c r="B1049" s="186"/>
      <c r="C1049" s="186"/>
      <c r="D1049" s="186">
        <v>3133</v>
      </c>
      <c r="E1049" s="186"/>
      <c r="F1049" s="45"/>
      <c r="G1049" s="193" t="s">
        <v>463</v>
      </c>
      <c r="H1049" s="41" t="s">
        <v>20</v>
      </c>
      <c r="I1049" s="37"/>
      <c r="J1049" s="309"/>
      <c r="K1049" s="309"/>
      <c r="L1049" s="33"/>
      <c r="M1049" s="207"/>
    </row>
    <row r="1050" spans="1:16" ht="30" hidden="1" customHeight="1" x14ac:dyDescent="0.25">
      <c r="A1050" s="186"/>
      <c r="B1050" s="186"/>
      <c r="C1050" s="186"/>
      <c r="D1050" s="186"/>
      <c r="E1050" s="183" t="s">
        <v>304</v>
      </c>
      <c r="F1050" s="41"/>
      <c r="G1050" s="193" t="s">
        <v>463</v>
      </c>
      <c r="H1050" s="41" t="s">
        <v>20</v>
      </c>
      <c r="I1050" s="37"/>
      <c r="J1050" s="309"/>
      <c r="K1050" s="309"/>
      <c r="L1050" s="33"/>
      <c r="M1050" s="207"/>
    </row>
    <row r="1051" spans="1:16" ht="30" hidden="1" customHeight="1" x14ac:dyDescent="0.25">
      <c r="A1051" s="186"/>
      <c r="B1051" s="186"/>
      <c r="C1051" s="186"/>
      <c r="D1051" s="186"/>
      <c r="E1051" s="183"/>
      <c r="F1051" s="41" t="s">
        <v>305</v>
      </c>
      <c r="G1051" s="193" t="s">
        <v>463</v>
      </c>
      <c r="H1051" s="41" t="s">
        <v>20</v>
      </c>
      <c r="I1051" s="37"/>
      <c r="J1051" s="309"/>
      <c r="K1051" s="309"/>
      <c r="L1051" s="33"/>
      <c r="M1051" s="207"/>
    </row>
    <row r="1052" spans="1:16" s="29" customFormat="1" ht="20.100000000000001" customHeight="1" x14ac:dyDescent="0.25">
      <c r="A1052" s="184"/>
      <c r="B1052" s="184">
        <v>32</v>
      </c>
      <c r="C1052" s="184"/>
      <c r="D1052" s="184"/>
      <c r="E1052" s="184"/>
      <c r="F1052" s="43"/>
      <c r="G1052" s="193" t="s">
        <v>463</v>
      </c>
      <c r="H1052" s="44" t="s">
        <v>21</v>
      </c>
      <c r="I1052" s="32">
        <f>I1053+I1074+I1098</f>
        <v>49500</v>
      </c>
      <c r="J1052" s="308">
        <f>J1053+J1074+J1098</f>
        <v>0</v>
      </c>
      <c r="K1052" s="308">
        <f>K1053+K1074+K1098</f>
        <v>49500</v>
      </c>
      <c r="L1052" s="33"/>
      <c r="M1052" s="207"/>
      <c r="N1052" s="296"/>
      <c r="O1052" s="28"/>
      <c r="P1052" s="28"/>
    </row>
    <row r="1053" spans="1:16" s="159" customFormat="1" ht="20.100000000000001" customHeight="1" x14ac:dyDescent="0.25">
      <c r="A1053" s="188"/>
      <c r="B1053" s="188"/>
      <c r="C1053" s="184">
        <v>321</v>
      </c>
      <c r="D1053" s="184"/>
      <c r="E1053" s="184"/>
      <c r="F1053" s="43"/>
      <c r="G1053" s="193" t="s">
        <v>463</v>
      </c>
      <c r="H1053" s="44" t="s">
        <v>22</v>
      </c>
      <c r="I1053" s="32">
        <f>I1054+I1068</f>
        <v>2500</v>
      </c>
      <c r="J1053" s="308">
        <f>J1054+J1068</f>
        <v>0</v>
      </c>
      <c r="K1053" s="308">
        <f>K1054+K1068</f>
        <v>2500</v>
      </c>
      <c r="L1053" s="33"/>
      <c r="M1053" s="207"/>
      <c r="N1053" s="296"/>
      <c r="O1053" s="158"/>
      <c r="P1053" s="158"/>
    </row>
    <row r="1054" spans="1:16" ht="20.100000000000001" customHeight="1" x14ac:dyDescent="0.25">
      <c r="A1054" s="186"/>
      <c r="B1054" s="186"/>
      <c r="C1054" s="186"/>
      <c r="D1054" s="186">
        <v>3211</v>
      </c>
      <c r="E1054" s="186"/>
      <c r="F1054" s="45"/>
      <c r="G1054" s="193" t="s">
        <v>463</v>
      </c>
      <c r="H1054" s="41" t="s">
        <v>23</v>
      </c>
      <c r="I1054" s="37">
        <f t="shared" ref="I1054:K1055" si="169">I1055</f>
        <v>700</v>
      </c>
      <c r="J1054" s="309">
        <f t="shared" si="169"/>
        <v>0</v>
      </c>
      <c r="K1054" s="309">
        <f t="shared" si="169"/>
        <v>700</v>
      </c>
      <c r="L1054" s="33"/>
      <c r="M1054" s="207"/>
    </row>
    <row r="1055" spans="1:16" ht="20.100000000000001" hidden="1" customHeight="1" x14ac:dyDescent="0.25">
      <c r="A1055" s="186"/>
      <c r="B1055" s="186"/>
      <c r="C1055" s="186"/>
      <c r="D1055" s="186"/>
      <c r="E1055" s="183" t="s">
        <v>306</v>
      </c>
      <c r="F1055" s="41"/>
      <c r="G1055" s="193" t="s">
        <v>463</v>
      </c>
      <c r="H1055" s="41" t="s">
        <v>101</v>
      </c>
      <c r="I1055" s="37">
        <f t="shared" si="169"/>
        <v>700</v>
      </c>
      <c r="J1055" s="309">
        <f t="shared" si="169"/>
        <v>0</v>
      </c>
      <c r="K1055" s="309">
        <f t="shared" si="169"/>
        <v>700</v>
      </c>
      <c r="L1055" s="33"/>
      <c r="M1055" s="207"/>
    </row>
    <row r="1056" spans="1:16" ht="20.100000000000001" hidden="1" customHeight="1" x14ac:dyDescent="0.25">
      <c r="A1056" s="186"/>
      <c r="B1056" s="186"/>
      <c r="C1056" s="186"/>
      <c r="D1056" s="186"/>
      <c r="E1056" s="183"/>
      <c r="F1056" s="41" t="s">
        <v>307</v>
      </c>
      <c r="G1056" s="193" t="s">
        <v>463</v>
      </c>
      <c r="H1056" s="41" t="s">
        <v>101</v>
      </c>
      <c r="I1056" s="37">
        <v>700</v>
      </c>
      <c r="J1056" s="309">
        <f>K1056-I1056</f>
        <v>0</v>
      </c>
      <c r="K1056" s="309">
        <v>700</v>
      </c>
      <c r="L1056" s="33"/>
      <c r="M1056" s="207"/>
    </row>
    <row r="1057" spans="1:16" ht="30" hidden="1" customHeight="1" x14ac:dyDescent="0.25">
      <c r="A1057" s="186"/>
      <c r="B1057" s="186"/>
      <c r="C1057" s="186"/>
      <c r="D1057" s="186"/>
      <c r="E1057" s="183" t="s">
        <v>308</v>
      </c>
      <c r="F1057" s="41"/>
      <c r="G1057" s="193" t="s">
        <v>463</v>
      </c>
      <c r="H1057" s="41" t="s">
        <v>102</v>
      </c>
      <c r="I1057" s="37"/>
      <c r="J1057" s="309"/>
      <c r="K1057" s="309"/>
      <c r="L1057" s="33"/>
      <c r="M1057" s="207"/>
    </row>
    <row r="1058" spans="1:16" ht="30" hidden="1" customHeight="1" x14ac:dyDescent="0.25">
      <c r="A1058" s="186"/>
      <c r="B1058" s="186"/>
      <c r="C1058" s="186"/>
      <c r="D1058" s="186"/>
      <c r="E1058" s="183"/>
      <c r="F1058" s="41" t="s">
        <v>309</v>
      </c>
      <c r="G1058" s="193" t="s">
        <v>463</v>
      </c>
      <c r="H1058" s="41" t="s">
        <v>102</v>
      </c>
      <c r="I1058" s="37"/>
      <c r="J1058" s="309"/>
      <c r="K1058" s="309"/>
      <c r="L1058" s="33"/>
      <c r="M1058" s="207"/>
      <c r="N1058" s="292"/>
      <c r="O1058" s="25"/>
      <c r="P1058" s="25"/>
    </row>
    <row r="1059" spans="1:16" ht="30" hidden="1" customHeight="1" x14ac:dyDescent="0.25">
      <c r="A1059" s="186"/>
      <c r="B1059" s="186"/>
      <c r="C1059" s="186"/>
      <c r="D1059" s="186"/>
      <c r="E1059" s="183" t="s">
        <v>310</v>
      </c>
      <c r="F1059" s="41"/>
      <c r="G1059" s="193" t="s">
        <v>463</v>
      </c>
      <c r="H1059" s="41" t="s">
        <v>355</v>
      </c>
      <c r="I1059" s="37"/>
      <c r="J1059" s="309"/>
      <c r="K1059" s="309"/>
      <c r="L1059" s="33"/>
      <c r="M1059" s="207"/>
      <c r="N1059" s="292"/>
      <c r="O1059" s="25"/>
      <c r="P1059" s="25"/>
    </row>
    <row r="1060" spans="1:16" ht="30" hidden="1" customHeight="1" x14ac:dyDescent="0.25">
      <c r="A1060" s="186"/>
      <c r="B1060" s="186"/>
      <c r="C1060" s="186"/>
      <c r="D1060" s="186"/>
      <c r="E1060" s="183"/>
      <c r="F1060" s="41" t="s">
        <v>311</v>
      </c>
      <c r="G1060" s="193" t="s">
        <v>463</v>
      </c>
      <c r="H1060" s="41" t="s">
        <v>355</v>
      </c>
      <c r="I1060" s="37"/>
      <c r="J1060" s="309"/>
      <c r="K1060" s="309"/>
      <c r="L1060" s="33"/>
      <c r="M1060" s="207"/>
      <c r="N1060" s="292"/>
      <c r="O1060" s="25"/>
      <c r="P1060" s="25"/>
    </row>
    <row r="1061" spans="1:16" ht="20.100000000000001" hidden="1" customHeight="1" x14ac:dyDescent="0.25">
      <c r="A1061" s="186"/>
      <c r="B1061" s="186"/>
      <c r="C1061" s="186"/>
      <c r="D1061" s="186"/>
      <c r="E1061" s="183" t="s">
        <v>312</v>
      </c>
      <c r="F1061" s="41"/>
      <c r="G1061" s="193" t="s">
        <v>463</v>
      </c>
      <c r="H1061" s="41" t="s">
        <v>104</v>
      </c>
      <c r="I1061" s="37"/>
      <c r="J1061" s="309"/>
      <c r="K1061" s="309"/>
      <c r="L1061" s="33"/>
      <c r="M1061" s="207"/>
      <c r="N1061" s="292"/>
      <c r="O1061" s="25"/>
      <c r="P1061" s="25"/>
    </row>
    <row r="1062" spans="1:16" ht="20.100000000000001" hidden="1" customHeight="1" x14ac:dyDescent="0.25">
      <c r="A1062" s="186"/>
      <c r="B1062" s="186"/>
      <c r="C1062" s="186"/>
      <c r="D1062" s="186"/>
      <c r="E1062" s="183"/>
      <c r="F1062" s="41" t="s">
        <v>313</v>
      </c>
      <c r="G1062" s="193" t="s">
        <v>463</v>
      </c>
      <c r="H1062" s="41" t="s">
        <v>104</v>
      </c>
      <c r="I1062" s="37"/>
      <c r="J1062" s="309"/>
      <c r="K1062" s="309"/>
      <c r="L1062" s="33"/>
      <c r="M1062" s="207"/>
      <c r="N1062" s="292"/>
      <c r="O1062" s="25"/>
      <c r="P1062" s="25"/>
    </row>
    <row r="1063" spans="1:16" ht="27" hidden="1" customHeight="1" x14ac:dyDescent="0.25">
      <c r="A1063" s="186"/>
      <c r="B1063" s="186"/>
      <c r="C1063" s="186"/>
      <c r="D1063" s="186">
        <v>3212</v>
      </c>
      <c r="E1063" s="186"/>
      <c r="F1063" s="45"/>
      <c r="G1063" s="193" t="s">
        <v>463</v>
      </c>
      <c r="H1063" s="41" t="s">
        <v>24</v>
      </c>
      <c r="I1063" s="37"/>
      <c r="J1063" s="309"/>
      <c r="K1063" s="309"/>
      <c r="L1063" s="33"/>
      <c r="M1063" s="207"/>
      <c r="N1063" s="292"/>
      <c r="O1063" s="25"/>
      <c r="P1063" s="25"/>
    </row>
    <row r="1064" spans="1:16" ht="20.100000000000001" hidden="1" customHeight="1" x14ac:dyDescent="0.25">
      <c r="A1064" s="186"/>
      <c r="B1064" s="186"/>
      <c r="C1064" s="186"/>
      <c r="D1064" s="186"/>
      <c r="E1064" s="183" t="s">
        <v>314</v>
      </c>
      <c r="F1064" s="41"/>
      <c r="G1064" s="193" t="s">
        <v>463</v>
      </c>
      <c r="H1064" s="41" t="s">
        <v>105</v>
      </c>
      <c r="I1064" s="37"/>
      <c r="J1064" s="309"/>
      <c r="K1064" s="309"/>
      <c r="L1064" s="33"/>
      <c r="M1064" s="207"/>
      <c r="N1064" s="292"/>
      <c r="O1064" s="25"/>
      <c r="P1064" s="25"/>
    </row>
    <row r="1065" spans="1:16" ht="20.100000000000001" hidden="1" customHeight="1" x14ac:dyDescent="0.25">
      <c r="A1065" s="186"/>
      <c r="B1065" s="186"/>
      <c r="C1065" s="186"/>
      <c r="D1065" s="186"/>
      <c r="E1065" s="183"/>
      <c r="F1065" s="41" t="s">
        <v>315</v>
      </c>
      <c r="G1065" s="193" t="s">
        <v>463</v>
      </c>
      <c r="H1065" s="41" t="s">
        <v>105</v>
      </c>
      <c r="I1065" s="37"/>
      <c r="J1065" s="309"/>
      <c r="K1065" s="309"/>
      <c r="L1065" s="33"/>
      <c r="M1065" s="207"/>
      <c r="N1065" s="292"/>
      <c r="O1065" s="25"/>
      <c r="P1065" s="25"/>
    </row>
    <row r="1066" spans="1:16" ht="20.100000000000001" hidden="1" customHeight="1" x14ac:dyDescent="0.25">
      <c r="A1066" s="186"/>
      <c r="B1066" s="186"/>
      <c r="C1066" s="186"/>
      <c r="D1066" s="186"/>
      <c r="E1066" s="183" t="s">
        <v>316</v>
      </c>
      <c r="F1066" s="41"/>
      <c r="G1066" s="193" t="s">
        <v>463</v>
      </c>
      <c r="H1066" s="41" t="s">
        <v>317</v>
      </c>
      <c r="I1066" s="37"/>
      <c r="J1066" s="309"/>
      <c r="K1066" s="309"/>
      <c r="L1066" s="33"/>
      <c r="M1066" s="207"/>
      <c r="N1066" s="292"/>
      <c r="O1066" s="25"/>
      <c r="P1066" s="25"/>
    </row>
    <row r="1067" spans="1:16" ht="20.100000000000001" hidden="1" customHeight="1" x14ac:dyDescent="0.25">
      <c r="A1067" s="186"/>
      <c r="B1067" s="186"/>
      <c r="C1067" s="186"/>
      <c r="D1067" s="186"/>
      <c r="E1067" s="183"/>
      <c r="F1067" s="41" t="s">
        <v>318</v>
      </c>
      <c r="G1067" s="193" t="s">
        <v>463</v>
      </c>
      <c r="H1067" s="41" t="s">
        <v>317</v>
      </c>
      <c r="I1067" s="37"/>
      <c r="J1067" s="309"/>
      <c r="K1067" s="309"/>
      <c r="L1067" s="33"/>
      <c r="M1067" s="207"/>
      <c r="N1067" s="292"/>
      <c r="O1067" s="25"/>
      <c r="P1067" s="25"/>
    </row>
    <row r="1068" spans="1:16" ht="20.100000000000001" customHeight="1" x14ac:dyDescent="0.25">
      <c r="A1068" s="186"/>
      <c r="B1068" s="186"/>
      <c r="C1068" s="186"/>
      <c r="D1068" s="186">
        <v>3213</v>
      </c>
      <c r="E1068" s="186"/>
      <c r="F1068" s="45"/>
      <c r="G1068" s="193" t="s">
        <v>463</v>
      </c>
      <c r="H1068" s="41" t="s">
        <v>25</v>
      </c>
      <c r="I1068" s="37">
        <f t="shared" ref="I1068:K1069" si="170">I1069</f>
        <v>1800</v>
      </c>
      <c r="J1068" s="309">
        <f t="shared" si="170"/>
        <v>0</v>
      </c>
      <c r="K1068" s="309">
        <f t="shared" si="170"/>
        <v>1800</v>
      </c>
      <c r="L1068" s="33"/>
      <c r="M1068" s="207"/>
      <c r="N1068" s="292"/>
      <c r="O1068" s="25"/>
      <c r="P1068" s="25"/>
    </row>
    <row r="1069" spans="1:16" ht="20.100000000000001" hidden="1" customHeight="1" x14ac:dyDescent="0.25">
      <c r="A1069" s="186"/>
      <c r="B1069" s="186"/>
      <c r="C1069" s="186"/>
      <c r="D1069" s="186"/>
      <c r="E1069" s="183" t="s">
        <v>107</v>
      </c>
      <c r="F1069" s="41"/>
      <c r="G1069" s="193" t="s">
        <v>463</v>
      </c>
      <c r="H1069" s="41" t="s">
        <v>108</v>
      </c>
      <c r="I1069" s="37">
        <f t="shared" si="170"/>
        <v>1800</v>
      </c>
      <c r="J1069" s="309">
        <f t="shared" si="170"/>
        <v>0</v>
      </c>
      <c r="K1069" s="309">
        <f t="shared" si="170"/>
        <v>1800</v>
      </c>
      <c r="L1069" s="33"/>
      <c r="M1069" s="207"/>
      <c r="N1069" s="292"/>
      <c r="O1069" s="25"/>
      <c r="P1069" s="25"/>
    </row>
    <row r="1070" spans="1:16" ht="20.100000000000001" hidden="1" customHeight="1" x14ac:dyDescent="0.25">
      <c r="A1070" s="186"/>
      <c r="B1070" s="186"/>
      <c r="C1070" s="186"/>
      <c r="D1070" s="186"/>
      <c r="E1070" s="183"/>
      <c r="F1070" s="41" t="s">
        <v>109</v>
      </c>
      <c r="G1070" s="193" t="s">
        <v>463</v>
      </c>
      <c r="H1070" s="41" t="s">
        <v>319</v>
      </c>
      <c r="I1070" s="37">
        <v>1800</v>
      </c>
      <c r="J1070" s="309">
        <f>K1070-I1070</f>
        <v>0</v>
      </c>
      <c r="K1070" s="309">
        <v>1800</v>
      </c>
      <c r="L1070" s="33"/>
      <c r="M1070" s="207"/>
      <c r="N1070" s="292"/>
      <c r="O1070" s="25"/>
      <c r="P1070" s="25"/>
    </row>
    <row r="1071" spans="1:16" ht="20.100000000000001" hidden="1" customHeight="1" x14ac:dyDescent="0.25">
      <c r="A1071" s="186"/>
      <c r="B1071" s="186"/>
      <c r="C1071" s="186"/>
      <c r="D1071" s="186"/>
      <c r="E1071" s="183"/>
      <c r="F1071" s="41" t="s">
        <v>111</v>
      </c>
      <c r="G1071" s="193" t="s">
        <v>463</v>
      </c>
      <c r="H1071" s="41" t="s">
        <v>320</v>
      </c>
      <c r="I1071" s="37"/>
      <c r="J1071" s="309"/>
      <c r="K1071" s="309"/>
      <c r="L1071" s="33"/>
      <c r="M1071" s="207"/>
      <c r="N1071" s="292"/>
      <c r="O1071" s="25"/>
      <c r="P1071" s="25"/>
    </row>
    <row r="1072" spans="1:16" ht="20.100000000000001" hidden="1" customHeight="1" x14ac:dyDescent="0.25">
      <c r="A1072" s="186"/>
      <c r="B1072" s="186"/>
      <c r="C1072" s="186"/>
      <c r="D1072" s="186"/>
      <c r="E1072" s="183" t="s">
        <v>113</v>
      </c>
      <c r="F1072" s="41"/>
      <c r="G1072" s="193" t="s">
        <v>463</v>
      </c>
      <c r="H1072" s="41" t="s">
        <v>114</v>
      </c>
      <c r="I1072" s="37"/>
      <c r="J1072" s="309"/>
      <c r="K1072" s="309"/>
      <c r="L1072" s="33"/>
      <c r="M1072" s="207"/>
      <c r="N1072" s="292"/>
      <c r="O1072" s="25"/>
      <c r="P1072" s="25"/>
    </row>
    <row r="1073" spans="1:16" ht="20.100000000000001" hidden="1" customHeight="1" x14ac:dyDescent="0.25">
      <c r="A1073" s="186"/>
      <c r="B1073" s="186"/>
      <c r="C1073" s="186"/>
      <c r="D1073" s="186"/>
      <c r="E1073" s="183"/>
      <c r="F1073" s="41" t="s">
        <v>115</v>
      </c>
      <c r="G1073" s="193" t="s">
        <v>463</v>
      </c>
      <c r="H1073" s="41" t="s">
        <v>114</v>
      </c>
      <c r="I1073" s="37"/>
      <c r="J1073" s="309"/>
      <c r="K1073" s="309"/>
      <c r="L1073" s="33"/>
      <c r="M1073" s="207"/>
      <c r="N1073" s="292"/>
      <c r="O1073" s="25"/>
      <c r="P1073" s="25"/>
    </row>
    <row r="1074" spans="1:16" s="159" customFormat="1" ht="20.100000000000001" customHeight="1" x14ac:dyDescent="0.25">
      <c r="A1074" s="188"/>
      <c r="B1074" s="188"/>
      <c r="C1074" s="184">
        <v>322</v>
      </c>
      <c r="D1074" s="184"/>
      <c r="E1074" s="184"/>
      <c r="F1074" s="43"/>
      <c r="G1074" s="193" t="s">
        <v>463</v>
      </c>
      <c r="H1074" s="44" t="s">
        <v>26</v>
      </c>
      <c r="I1074" s="32">
        <f>I1075+I1085+I1090</f>
        <v>16000</v>
      </c>
      <c r="J1074" s="308">
        <f>J1075+J1085+J1090</f>
        <v>0</v>
      </c>
      <c r="K1074" s="308">
        <f>K1075+K1085+K1090</f>
        <v>16000</v>
      </c>
      <c r="L1074" s="33"/>
      <c r="M1074" s="207"/>
      <c r="N1074" s="296"/>
      <c r="O1074" s="158"/>
      <c r="P1074" s="158"/>
    </row>
    <row r="1075" spans="1:16" ht="20.100000000000001" customHeight="1" x14ac:dyDescent="0.25">
      <c r="A1075" s="186"/>
      <c r="B1075" s="186"/>
      <c r="C1075" s="186"/>
      <c r="D1075" s="186">
        <v>3221</v>
      </c>
      <c r="E1075" s="186"/>
      <c r="F1075" s="45"/>
      <c r="G1075" s="193" t="s">
        <v>463</v>
      </c>
      <c r="H1075" s="41" t="s">
        <v>116</v>
      </c>
      <c r="I1075" s="37">
        <f>I1076+I1081+I1083</f>
        <v>5500</v>
      </c>
      <c r="J1075" s="309">
        <f>J1076+J1081+J1083</f>
        <v>0</v>
      </c>
      <c r="K1075" s="309">
        <f>K1076+K1081+K1083</f>
        <v>5500</v>
      </c>
      <c r="L1075" s="33"/>
      <c r="M1075" s="207"/>
    </row>
    <row r="1076" spans="1:16" ht="20.100000000000001" hidden="1" customHeight="1" x14ac:dyDescent="0.25">
      <c r="A1076" s="186"/>
      <c r="B1076" s="186"/>
      <c r="C1076" s="186"/>
      <c r="D1076" s="186"/>
      <c r="E1076" s="183" t="s">
        <v>117</v>
      </c>
      <c r="F1076" s="41"/>
      <c r="G1076" s="193" t="s">
        <v>463</v>
      </c>
      <c r="H1076" s="41" t="s">
        <v>118</v>
      </c>
      <c r="I1076" s="37">
        <f>I1078+I1077</f>
        <v>2000</v>
      </c>
      <c r="J1076" s="309">
        <f>J1078+J1077</f>
        <v>0</v>
      </c>
      <c r="K1076" s="309">
        <f>K1078+K1077</f>
        <v>2000</v>
      </c>
      <c r="L1076" s="33"/>
      <c r="M1076" s="207"/>
    </row>
    <row r="1077" spans="1:16" ht="20.100000000000001" hidden="1" customHeight="1" x14ac:dyDescent="0.25">
      <c r="A1077" s="186"/>
      <c r="B1077" s="186"/>
      <c r="C1077" s="186"/>
      <c r="D1077" s="186"/>
      <c r="E1077" s="183"/>
      <c r="F1077" s="41" t="s">
        <v>119</v>
      </c>
      <c r="G1077" s="193" t="s">
        <v>463</v>
      </c>
      <c r="H1077" s="41" t="s">
        <v>118</v>
      </c>
      <c r="I1077" s="37">
        <v>1000</v>
      </c>
      <c r="J1077" s="309">
        <f>K1077-I1077</f>
        <v>0</v>
      </c>
      <c r="K1077" s="309">
        <v>1000</v>
      </c>
      <c r="L1077" s="33"/>
      <c r="M1077" s="207"/>
    </row>
    <row r="1078" spans="1:16" ht="20.100000000000001" hidden="1" customHeight="1" x14ac:dyDescent="0.25">
      <c r="A1078" s="186"/>
      <c r="B1078" s="186"/>
      <c r="C1078" s="186"/>
      <c r="D1078" s="186"/>
      <c r="E1078" s="183"/>
      <c r="F1078" s="41" t="s">
        <v>120</v>
      </c>
      <c r="G1078" s="193" t="s">
        <v>463</v>
      </c>
      <c r="H1078" s="41" t="s">
        <v>121</v>
      </c>
      <c r="I1078" s="37">
        <v>1000</v>
      </c>
      <c r="J1078" s="309">
        <f>K1078-I1078</f>
        <v>0</v>
      </c>
      <c r="K1078" s="309">
        <v>1000</v>
      </c>
      <c r="L1078" s="33"/>
      <c r="M1078" s="207"/>
    </row>
    <row r="1079" spans="1:16" ht="30" hidden="1" customHeight="1" x14ac:dyDescent="0.25">
      <c r="A1079" s="186"/>
      <c r="B1079" s="186"/>
      <c r="C1079" s="186"/>
      <c r="D1079" s="186"/>
      <c r="E1079" s="183" t="s">
        <v>122</v>
      </c>
      <c r="F1079" s="41"/>
      <c r="G1079" s="193" t="s">
        <v>463</v>
      </c>
      <c r="H1079" s="41" t="s">
        <v>123</v>
      </c>
      <c r="I1079" s="37"/>
      <c r="J1079" s="309"/>
      <c r="K1079" s="309"/>
      <c r="L1079" s="33"/>
      <c r="M1079" s="207"/>
    </row>
    <row r="1080" spans="1:16" ht="30" hidden="1" customHeight="1" x14ac:dyDescent="0.25">
      <c r="A1080" s="186"/>
      <c r="B1080" s="186"/>
      <c r="C1080" s="186"/>
      <c r="D1080" s="186"/>
      <c r="E1080" s="183"/>
      <c r="F1080" s="41" t="s">
        <v>124</v>
      </c>
      <c r="G1080" s="193" t="s">
        <v>463</v>
      </c>
      <c r="H1080" s="41" t="s">
        <v>123</v>
      </c>
      <c r="I1080" s="37"/>
      <c r="J1080" s="309"/>
      <c r="K1080" s="309"/>
      <c r="L1080" s="33"/>
      <c r="M1080" s="207"/>
    </row>
    <row r="1081" spans="1:16" ht="31.5" hidden="1" customHeight="1" x14ac:dyDescent="0.25">
      <c r="A1081" s="186"/>
      <c r="B1081" s="186"/>
      <c r="C1081" s="186"/>
      <c r="D1081" s="186"/>
      <c r="E1081" s="183" t="s">
        <v>125</v>
      </c>
      <c r="F1081" s="41"/>
      <c r="G1081" s="193" t="s">
        <v>463</v>
      </c>
      <c r="H1081" s="41" t="s">
        <v>126</v>
      </c>
      <c r="I1081" s="37">
        <f>I1082</f>
        <v>1000</v>
      </c>
      <c r="J1081" s="309">
        <f>J1082</f>
        <v>0</v>
      </c>
      <c r="K1081" s="309">
        <f>K1082</f>
        <v>1000</v>
      </c>
      <c r="L1081" s="33"/>
      <c r="M1081" s="207"/>
      <c r="N1081" s="292"/>
      <c r="O1081" s="25"/>
      <c r="P1081" s="25"/>
    </row>
    <row r="1082" spans="1:16" ht="20.100000000000001" hidden="1" customHeight="1" x14ac:dyDescent="0.25">
      <c r="A1082" s="186"/>
      <c r="B1082" s="186"/>
      <c r="C1082" s="186"/>
      <c r="D1082" s="186"/>
      <c r="E1082" s="183"/>
      <c r="F1082" s="41" t="s">
        <v>127</v>
      </c>
      <c r="G1082" s="193" t="s">
        <v>463</v>
      </c>
      <c r="H1082" s="41" t="s">
        <v>126</v>
      </c>
      <c r="I1082" s="37">
        <v>1000</v>
      </c>
      <c r="J1082" s="309">
        <f>K1082-I1082</f>
        <v>0</v>
      </c>
      <c r="K1082" s="309">
        <v>1000</v>
      </c>
      <c r="L1082" s="33"/>
      <c r="M1082" s="207"/>
      <c r="N1082" s="292"/>
      <c r="O1082" s="25"/>
      <c r="P1082" s="25"/>
    </row>
    <row r="1083" spans="1:16" ht="20.100000000000001" hidden="1" customHeight="1" x14ac:dyDescent="0.25">
      <c r="A1083" s="186"/>
      <c r="B1083" s="186"/>
      <c r="C1083" s="186"/>
      <c r="D1083" s="186"/>
      <c r="E1083" s="183" t="s">
        <v>128</v>
      </c>
      <c r="F1083" s="41"/>
      <c r="G1083" s="193" t="s">
        <v>463</v>
      </c>
      <c r="H1083" s="41" t="s">
        <v>129</v>
      </c>
      <c r="I1083" s="37">
        <f>I1084</f>
        <v>2500</v>
      </c>
      <c r="J1083" s="309">
        <f>J1084</f>
        <v>0</v>
      </c>
      <c r="K1083" s="309">
        <f>K1084</f>
        <v>2500</v>
      </c>
      <c r="L1083" s="33"/>
      <c r="M1083" s="207"/>
      <c r="N1083" s="292"/>
      <c r="O1083" s="25"/>
      <c r="P1083" s="25"/>
    </row>
    <row r="1084" spans="1:16" ht="20.100000000000001" hidden="1" customHeight="1" x14ac:dyDescent="0.25">
      <c r="A1084" s="186"/>
      <c r="B1084" s="186"/>
      <c r="C1084" s="186"/>
      <c r="D1084" s="186"/>
      <c r="E1084" s="183"/>
      <c r="F1084" s="41" t="s">
        <v>130</v>
      </c>
      <c r="G1084" s="193" t="s">
        <v>463</v>
      </c>
      <c r="H1084" s="41" t="s">
        <v>129</v>
      </c>
      <c r="I1084" s="37">
        <v>2500</v>
      </c>
      <c r="J1084" s="309">
        <f>K1084-I1084</f>
        <v>0</v>
      </c>
      <c r="K1084" s="309">
        <v>2500</v>
      </c>
      <c r="L1084" s="33"/>
      <c r="M1084" s="207"/>
      <c r="N1084" s="292"/>
      <c r="O1084" s="25"/>
      <c r="P1084" s="25"/>
    </row>
    <row r="1085" spans="1:16" ht="20.100000000000001" customHeight="1" x14ac:dyDescent="0.25">
      <c r="A1085" s="186"/>
      <c r="B1085" s="186"/>
      <c r="C1085" s="186"/>
      <c r="D1085" s="186">
        <v>3222</v>
      </c>
      <c r="E1085" s="186"/>
      <c r="F1085" s="45"/>
      <c r="G1085" s="193" t="s">
        <v>463</v>
      </c>
      <c r="H1085" s="41" t="s">
        <v>28</v>
      </c>
      <c r="I1085" s="37">
        <f>I1086+I1088</f>
        <v>2000</v>
      </c>
      <c r="J1085" s="309">
        <f>J1086+J1088</f>
        <v>0</v>
      </c>
      <c r="K1085" s="309">
        <f>K1086+K1088</f>
        <v>2000</v>
      </c>
      <c r="L1085" s="33"/>
      <c r="M1085" s="207"/>
      <c r="N1085" s="292"/>
      <c r="O1085" s="25"/>
      <c r="P1085" s="25"/>
    </row>
    <row r="1086" spans="1:16" ht="20.100000000000001" hidden="1" customHeight="1" x14ac:dyDescent="0.25">
      <c r="A1086" s="186"/>
      <c r="B1086" s="186"/>
      <c r="C1086" s="186"/>
      <c r="D1086" s="186"/>
      <c r="E1086" s="183" t="s">
        <v>134</v>
      </c>
      <c r="F1086" s="41"/>
      <c r="G1086" s="193" t="s">
        <v>463</v>
      </c>
      <c r="H1086" s="41" t="s">
        <v>135</v>
      </c>
      <c r="I1086" s="37">
        <f>I1087</f>
        <v>0</v>
      </c>
      <c r="J1086" s="309">
        <f>J1087</f>
        <v>0</v>
      </c>
      <c r="K1086" s="309">
        <f>K1087</f>
        <v>0</v>
      </c>
      <c r="L1086" s="33"/>
      <c r="M1086" s="207"/>
      <c r="N1086" s="292"/>
      <c r="O1086" s="25"/>
      <c r="P1086" s="25"/>
    </row>
    <row r="1087" spans="1:16" ht="20.100000000000001" hidden="1" customHeight="1" x14ac:dyDescent="0.25">
      <c r="A1087" s="186"/>
      <c r="B1087" s="186"/>
      <c r="C1087" s="186"/>
      <c r="D1087" s="186"/>
      <c r="E1087" s="183"/>
      <c r="F1087" s="41" t="s">
        <v>136</v>
      </c>
      <c r="G1087" s="193" t="s">
        <v>463</v>
      </c>
      <c r="H1087" s="41" t="s">
        <v>135</v>
      </c>
      <c r="I1087" s="37">
        <v>0</v>
      </c>
      <c r="J1087" s="309">
        <f>K1087-I1087</f>
        <v>0</v>
      </c>
      <c r="K1087" s="309">
        <v>0</v>
      </c>
      <c r="L1087" s="33"/>
      <c r="M1087" s="207"/>
      <c r="N1087" s="292"/>
      <c r="O1087" s="25"/>
      <c r="P1087" s="25"/>
    </row>
    <row r="1088" spans="1:16" ht="20.100000000000001" hidden="1" customHeight="1" x14ac:dyDescent="0.25">
      <c r="A1088" s="186"/>
      <c r="B1088" s="186"/>
      <c r="C1088" s="186"/>
      <c r="D1088" s="186"/>
      <c r="E1088" s="183" t="s">
        <v>137</v>
      </c>
      <c r="F1088" s="41"/>
      <c r="G1088" s="193" t="s">
        <v>463</v>
      </c>
      <c r="H1088" s="41" t="s">
        <v>138</v>
      </c>
      <c r="I1088" s="37">
        <f>I1089</f>
        <v>2000</v>
      </c>
      <c r="J1088" s="309">
        <f>J1089</f>
        <v>0</v>
      </c>
      <c r="K1088" s="309">
        <f>K1089</f>
        <v>2000</v>
      </c>
      <c r="L1088" s="33"/>
      <c r="M1088" s="207"/>
      <c r="N1088" s="292"/>
      <c r="O1088" s="25"/>
      <c r="P1088" s="25"/>
    </row>
    <row r="1089" spans="1:16" ht="20.100000000000001" hidden="1" customHeight="1" x14ac:dyDescent="0.25">
      <c r="A1089" s="186"/>
      <c r="B1089" s="186"/>
      <c r="C1089" s="186"/>
      <c r="D1089" s="186"/>
      <c r="E1089" s="183"/>
      <c r="F1089" s="41" t="s">
        <v>139</v>
      </c>
      <c r="G1089" s="193" t="s">
        <v>463</v>
      </c>
      <c r="H1089" s="41" t="s">
        <v>138</v>
      </c>
      <c r="I1089" s="37">
        <v>2000</v>
      </c>
      <c r="J1089" s="309">
        <f>K1089-I1089</f>
        <v>0</v>
      </c>
      <c r="K1089" s="309">
        <v>2000</v>
      </c>
      <c r="L1089" s="33"/>
      <c r="M1089" s="207"/>
      <c r="N1089" s="292"/>
      <c r="O1089" s="25"/>
      <c r="P1089" s="25"/>
    </row>
    <row r="1090" spans="1:16" ht="20.100000000000001" customHeight="1" x14ac:dyDescent="0.25">
      <c r="A1090" s="186"/>
      <c r="B1090" s="186"/>
      <c r="C1090" s="186"/>
      <c r="D1090" s="186">
        <v>3223</v>
      </c>
      <c r="E1090" s="186"/>
      <c r="F1090" s="45"/>
      <c r="G1090" s="193" t="s">
        <v>463</v>
      </c>
      <c r="H1090" s="48" t="s">
        <v>29</v>
      </c>
      <c r="I1090" s="37">
        <f>I1091+I1094+I1096</f>
        <v>8500</v>
      </c>
      <c r="J1090" s="309">
        <f>J1091+J1094+J1096</f>
        <v>0</v>
      </c>
      <c r="K1090" s="309">
        <f>K1091+K1094+K1096</f>
        <v>8500</v>
      </c>
      <c r="L1090" s="33"/>
      <c r="M1090" s="207"/>
      <c r="N1090" s="292"/>
      <c r="O1090" s="25"/>
      <c r="P1090" s="25"/>
    </row>
    <row r="1091" spans="1:16" ht="20.100000000000001" hidden="1" customHeight="1" x14ac:dyDescent="0.25">
      <c r="A1091" s="186"/>
      <c r="B1091" s="186"/>
      <c r="C1091" s="186"/>
      <c r="D1091" s="186"/>
      <c r="E1091" s="183" t="s">
        <v>140</v>
      </c>
      <c r="F1091" s="41"/>
      <c r="G1091" s="193" t="s">
        <v>463</v>
      </c>
      <c r="H1091" s="41" t="s">
        <v>141</v>
      </c>
      <c r="I1091" s="37">
        <f>I1092+I1093</f>
        <v>4000</v>
      </c>
      <c r="J1091" s="309">
        <f>J1092+J1093</f>
        <v>0</v>
      </c>
      <c r="K1091" s="309">
        <f>K1092+K1093</f>
        <v>4000</v>
      </c>
      <c r="L1091" s="33"/>
      <c r="M1091" s="207"/>
      <c r="N1091" s="292"/>
      <c r="O1091" s="25"/>
      <c r="P1091" s="25"/>
    </row>
    <row r="1092" spans="1:16" ht="20.100000000000001" hidden="1" customHeight="1" x14ac:dyDescent="0.25">
      <c r="A1092" s="186"/>
      <c r="B1092" s="186"/>
      <c r="C1092" s="186"/>
      <c r="D1092" s="186"/>
      <c r="E1092" s="183"/>
      <c r="F1092" s="41" t="s">
        <v>142</v>
      </c>
      <c r="G1092" s="193" t="s">
        <v>463</v>
      </c>
      <c r="H1092" s="41" t="s">
        <v>141</v>
      </c>
      <c r="I1092" s="37">
        <v>2000</v>
      </c>
      <c r="J1092" s="309">
        <f>K1092-I1092</f>
        <v>0</v>
      </c>
      <c r="K1092" s="309">
        <v>2000</v>
      </c>
      <c r="L1092" s="33"/>
      <c r="M1092" s="207"/>
      <c r="N1092" s="292"/>
      <c r="O1092" s="25"/>
      <c r="P1092" s="25"/>
    </row>
    <row r="1093" spans="1:16" ht="20.100000000000001" hidden="1" customHeight="1" x14ac:dyDescent="0.25">
      <c r="A1093" s="186"/>
      <c r="B1093" s="186"/>
      <c r="C1093" s="186"/>
      <c r="D1093" s="186"/>
      <c r="E1093" s="183"/>
      <c r="F1093" s="41" t="s">
        <v>143</v>
      </c>
      <c r="G1093" s="193" t="s">
        <v>463</v>
      </c>
      <c r="H1093" s="41" t="s">
        <v>323</v>
      </c>
      <c r="I1093" s="37">
        <v>2000</v>
      </c>
      <c r="J1093" s="309">
        <f>K1093-I1093</f>
        <v>0</v>
      </c>
      <c r="K1093" s="309">
        <v>2000</v>
      </c>
      <c r="L1093" s="33"/>
      <c r="M1093" s="207"/>
      <c r="N1093" s="292"/>
      <c r="O1093" s="25"/>
      <c r="P1093" s="25"/>
    </row>
    <row r="1094" spans="1:16" ht="20.100000000000001" hidden="1" customHeight="1" x14ac:dyDescent="0.25">
      <c r="A1094" s="186"/>
      <c r="B1094" s="186"/>
      <c r="C1094" s="186"/>
      <c r="D1094" s="186"/>
      <c r="E1094" s="183" t="s">
        <v>145</v>
      </c>
      <c r="F1094" s="41"/>
      <c r="G1094" s="193" t="s">
        <v>463</v>
      </c>
      <c r="H1094" s="41" t="s">
        <v>146</v>
      </c>
      <c r="I1094" s="37">
        <f>I1095</f>
        <v>4500</v>
      </c>
      <c r="J1094" s="309">
        <f>J1095</f>
        <v>0</v>
      </c>
      <c r="K1094" s="309">
        <f>K1095</f>
        <v>4500</v>
      </c>
      <c r="L1094" s="33"/>
      <c r="M1094" s="207"/>
      <c r="N1094" s="292"/>
      <c r="O1094" s="25"/>
      <c r="P1094" s="25"/>
    </row>
    <row r="1095" spans="1:16" ht="20.100000000000001" hidden="1" customHeight="1" x14ac:dyDescent="0.25">
      <c r="A1095" s="186"/>
      <c r="B1095" s="186"/>
      <c r="C1095" s="186"/>
      <c r="D1095" s="186"/>
      <c r="E1095" s="183"/>
      <c r="F1095" s="41" t="s">
        <v>147</v>
      </c>
      <c r="G1095" s="193" t="s">
        <v>463</v>
      </c>
      <c r="H1095" s="41" t="s">
        <v>146</v>
      </c>
      <c r="I1095" s="37">
        <v>4500</v>
      </c>
      <c r="J1095" s="309">
        <f>K1095-I1095</f>
        <v>0</v>
      </c>
      <c r="K1095" s="309">
        <v>4500</v>
      </c>
      <c r="L1095" s="33"/>
      <c r="M1095" s="207"/>
      <c r="N1095" s="292"/>
      <c r="O1095" s="25"/>
      <c r="P1095" s="25"/>
    </row>
    <row r="1096" spans="1:16" ht="20.100000000000001" hidden="1" customHeight="1" x14ac:dyDescent="0.25">
      <c r="A1096" s="186"/>
      <c r="B1096" s="186"/>
      <c r="C1096" s="186"/>
      <c r="D1096" s="186"/>
      <c r="E1096" s="183" t="s">
        <v>148</v>
      </c>
      <c r="F1096" s="41"/>
      <c r="G1096" s="193" t="s">
        <v>463</v>
      </c>
      <c r="H1096" s="41" t="s">
        <v>149</v>
      </c>
      <c r="I1096" s="37">
        <f>I1097</f>
        <v>0</v>
      </c>
      <c r="J1096" s="309">
        <f t="shared" ref="J1096:K1096" si="171">J1097</f>
        <v>0</v>
      </c>
      <c r="K1096" s="309">
        <f t="shared" si="171"/>
        <v>0</v>
      </c>
      <c r="L1096" s="33"/>
      <c r="M1096" s="207"/>
      <c r="N1096" s="292"/>
      <c r="O1096" s="25"/>
      <c r="P1096" s="25"/>
    </row>
    <row r="1097" spans="1:16" ht="20.100000000000001" hidden="1" customHeight="1" x14ac:dyDescent="0.25">
      <c r="A1097" s="186"/>
      <c r="B1097" s="186"/>
      <c r="C1097" s="186"/>
      <c r="D1097" s="186"/>
      <c r="E1097" s="183"/>
      <c r="F1097" s="41" t="s">
        <v>150</v>
      </c>
      <c r="G1097" s="193" t="s">
        <v>463</v>
      </c>
      <c r="H1097" s="41" t="s">
        <v>149</v>
      </c>
      <c r="I1097" s="37">
        <v>0</v>
      </c>
      <c r="J1097" s="309">
        <f>K1097-I1097</f>
        <v>0</v>
      </c>
      <c r="K1097" s="309">
        <v>0</v>
      </c>
      <c r="L1097" s="33"/>
      <c r="M1097" s="207"/>
    </row>
    <row r="1098" spans="1:16" s="159" customFormat="1" ht="20.100000000000001" customHeight="1" x14ac:dyDescent="0.25">
      <c r="A1098" s="188"/>
      <c r="B1098" s="188"/>
      <c r="C1098" s="184">
        <v>323</v>
      </c>
      <c r="D1098" s="184"/>
      <c r="E1098" s="184"/>
      <c r="F1098" s="43"/>
      <c r="G1098" s="193" t="s">
        <v>463</v>
      </c>
      <c r="H1098" s="44" t="s">
        <v>33</v>
      </c>
      <c r="I1098" s="32">
        <f>I1099+I1108+I1111+I1124+I1132+I1135</f>
        <v>31000</v>
      </c>
      <c r="J1098" s="308">
        <f>J1099+J1108+J1111+J1124+J1132+J1135</f>
        <v>0</v>
      </c>
      <c r="K1098" s="308">
        <f>K1099+K1108+K1111+K1124+K1132+K1135</f>
        <v>31000</v>
      </c>
      <c r="L1098" s="33"/>
      <c r="M1098" s="207"/>
      <c r="N1098" s="296"/>
      <c r="O1098" s="158"/>
      <c r="P1098" s="158"/>
    </row>
    <row r="1099" spans="1:16" ht="20.100000000000001" customHeight="1" x14ac:dyDescent="0.25">
      <c r="A1099" s="186"/>
      <c r="B1099" s="186"/>
      <c r="C1099" s="186"/>
      <c r="D1099" s="187">
        <v>3231</v>
      </c>
      <c r="E1099" s="187"/>
      <c r="F1099" s="50"/>
      <c r="G1099" s="193" t="s">
        <v>463</v>
      </c>
      <c r="H1099" s="48" t="s">
        <v>165</v>
      </c>
      <c r="I1099" s="37">
        <f t="shared" ref="I1099:K1100" si="172">I1100</f>
        <v>3500</v>
      </c>
      <c r="J1099" s="309">
        <f t="shared" si="172"/>
        <v>0</v>
      </c>
      <c r="K1099" s="309">
        <f t="shared" si="172"/>
        <v>3500</v>
      </c>
      <c r="L1099" s="33"/>
      <c r="M1099" s="207"/>
    </row>
    <row r="1100" spans="1:16" ht="20.100000000000001" hidden="1" customHeight="1" x14ac:dyDescent="0.25">
      <c r="A1100" s="186"/>
      <c r="B1100" s="186"/>
      <c r="C1100" s="186"/>
      <c r="D1100" s="187"/>
      <c r="E1100" s="183" t="s">
        <v>166</v>
      </c>
      <c r="F1100" s="41"/>
      <c r="G1100" s="193" t="s">
        <v>463</v>
      </c>
      <c r="H1100" s="41" t="s">
        <v>167</v>
      </c>
      <c r="I1100" s="37">
        <f t="shared" si="172"/>
        <v>3500</v>
      </c>
      <c r="J1100" s="309">
        <f t="shared" si="172"/>
        <v>0</v>
      </c>
      <c r="K1100" s="309">
        <f t="shared" si="172"/>
        <v>3500</v>
      </c>
      <c r="L1100" s="33"/>
      <c r="M1100" s="207"/>
    </row>
    <row r="1101" spans="1:16" ht="20.100000000000001" hidden="1" customHeight="1" x14ac:dyDescent="0.25">
      <c r="A1101" s="186"/>
      <c r="B1101" s="186"/>
      <c r="C1101" s="186"/>
      <c r="D1101" s="187"/>
      <c r="E1101" s="183"/>
      <c r="F1101" s="41" t="s">
        <v>168</v>
      </c>
      <c r="G1101" s="193" t="s">
        <v>463</v>
      </c>
      <c r="H1101" s="41" t="s">
        <v>167</v>
      </c>
      <c r="I1101" s="37">
        <v>3500</v>
      </c>
      <c r="J1101" s="309">
        <f>K1101-I1101</f>
        <v>0</v>
      </c>
      <c r="K1101" s="309">
        <v>3500</v>
      </c>
      <c r="L1101" s="33"/>
      <c r="M1101" s="207"/>
    </row>
    <row r="1102" spans="1:16" ht="20.100000000000001" hidden="1" customHeight="1" x14ac:dyDescent="0.25">
      <c r="A1102" s="186"/>
      <c r="B1102" s="186"/>
      <c r="C1102" s="186"/>
      <c r="D1102" s="187"/>
      <c r="E1102" s="183" t="s">
        <v>169</v>
      </c>
      <c r="F1102" s="41"/>
      <c r="G1102" s="193" t="s">
        <v>463</v>
      </c>
      <c r="H1102" s="41" t="s">
        <v>170</v>
      </c>
      <c r="I1102" s="37"/>
      <c r="J1102" s="309"/>
      <c r="K1102" s="309"/>
      <c r="L1102" s="33"/>
      <c r="M1102" s="207"/>
      <c r="N1102" s="292"/>
      <c r="O1102" s="25"/>
      <c r="P1102" s="25"/>
    </row>
    <row r="1103" spans="1:16" ht="20.100000000000001" hidden="1" customHeight="1" x14ac:dyDescent="0.25">
      <c r="A1103" s="186"/>
      <c r="B1103" s="186"/>
      <c r="C1103" s="186"/>
      <c r="D1103" s="187"/>
      <c r="E1103" s="183"/>
      <c r="F1103" s="41" t="s">
        <v>171</v>
      </c>
      <c r="G1103" s="193" t="s">
        <v>463</v>
      </c>
      <c r="H1103" s="41" t="s">
        <v>170</v>
      </c>
      <c r="I1103" s="37"/>
      <c r="J1103" s="309"/>
      <c r="K1103" s="309"/>
      <c r="L1103" s="33"/>
      <c r="M1103" s="207"/>
      <c r="N1103" s="292"/>
      <c r="O1103" s="25"/>
      <c r="P1103" s="25"/>
    </row>
    <row r="1104" spans="1:16" ht="20.100000000000001" hidden="1" customHeight="1" x14ac:dyDescent="0.25">
      <c r="A1104" s="186"/>
      <c r="B1104" s="186"/>
      <c r="C1104" s="186"/>
      <c r="D1104" s="187"/>
      <c r="E1104" s="183" t="s">
        <v>172</v>
      </c>
      <c r="F1104" s="41"/>
      <c r="G1104" s="193" t="s">
        <v>463</v>
      </c>
      <c r="H1104" s="41" t="s">
        <v>173</v>
      </c>
      <c r="I1104" s="37"/>
      <c r="J1104" s="309"/>
      <c r="K1104" s="309"/>
      <c r="L1104" s="33"/>
      <c r="M1104" s="207"/>
      <c r="N1104" s="292"/>
      <c r="O1104" s="25"/>
      <c r="P1104" s="25"/>
    </row>
    <row r="1105" spans="1:16" ht="20.100000000000001" hidden="1" customHeight="1" x14ac:dyDescent="0.25">
      <c r="A1105" s="186"/>
      <c r="B1105" s="186"/>
      <c r="C1105" s="186"/>
      <c r="D1105" s="187"/>
      <c r="E1105" s="183"/>
      <c r="F1105" s="41" t="s">
        <v>174</v>
      </c>
      <c r="G1105" s="193" t="s">
        <v>463</v>
      </c>
      <c r="H1105" s="41" t="s">
        <v>173</v>
      </c>
      <c r="I1105" s="37"/>
      <c r="J1105" s="309"/>
      <c r="K1105" s="309"/>
      <c r="L1105" s="33"/>
      <c r="M1105" s="207"/>
      <c r="N1105" s="292"/>
      <c r="O1105" s="25"/>
      <c r="P1105" s="25"/>
    </row>
    <row r="1106" spans="1:16" ht="20.100000000000001" hidden="1" customHeight="1" x14ac:dyDescent="0.25">
      <c r="A1106" s="186"/>
      <c r="B1106" s="186"/>
      <c r="C1106" s="186"/>
      <c r="D1106" s="187"/>
      <c r="E1106" s="183" t="s">
        <v>175</v>
      </c>
      <c r="F1106" s="41"/>
      <c r="G1106" s="193" t="s">
        <v>463</v>
      </c>
      <c r="H1106" s="41" t="s">
        <v>176</v>
      </c>
      <c r="I1106" s="37"/>
      <c r="J1106" s="309"/>
      <c r="K1106" s="309"/>
      <c r="L1106" s="33"/>
      <c r="M1106" s="207"/>
      <c r="N1106" s="292"/>
      <c r="O1106" s="25"/>
      <c r="P1106" s="25"/>
    </row>
    <row r="1107" spans="1:16" ht="20.100000000000001" hidden="1" customHeight="1" x14ac:dyDescent="0.25">
      <c r="A1107" s="186"/>
      <c r="B1107" s="186"/>
      <c r="C1107" s="186"/>
      <c r="D1107" s="187"/>
      <c r="E1107" s="183"/>
      <c r="F1107" s="41" t="s">
        <v>177</v>
      </c>
      <c r="G1107" s="193" t="s">
        <v>463</v>
      </c>
      <c r="H1107" s="41" t="s">
        <v>176</v>
      </c>
      <c r="I1107" s="37"/>
      <c r="J1107" s="309"/>
      <c r="K1107" s="309"/>
      <c r="L1107" s="33"/>
      <c r="M1107" s="207"/>
      <c r="N1107" s="292"/>
      <c r="O1107" s="25"/>
      <c r="P1107" s="25"/>
    </row>
    <row r="1108" spans="1:16" ht="20.100000000000001" customHeight="1" x14ac:dyDescent="0.25">
      <c r="A1108" s="186"/>
      <c r="B1108" s="186"/>
      <c r="C1108" s="186"/>
      <c r="D1108" s="186">
        <v>3233</v>
      </c>
      <c r="E1108" s="186"/>
      <c r="F1108" s="45"/>
      <c r="G1108" s="193" t="s">
        <v>463</v>
      </c>
      <c r="H1108" s="41" t="s">
        <v>36</v>
      </c>
      <c r="I1108" s="37">
        <f t="shared" ref="I1108:K1109" si="173">I1109</f>
        <v>2000</v>
      </c>
      <c r="J1108" s="309">
        <f t="shared" si="173"/>
        <v>0</v>
      </c>
      <c r="K1108" s="309">
        <f t="shared" si="173"/>
        <v>2000</v>
      </c>
      <c r="L1108" s="33"/>
      <c r="M1108" s="207"/>
      <c r="N1108" s="292"/>
      <c r="O1108" s="25"/>
      <c r="P1108" s="25"/>
    </row>
    <row r="1109" spans="1:16" ht="20.100000000000001" hidden="1" customHeight="1" x14ac:dyDescent="0.25">
      <c r="A1109" s="186"/>
      <c r="B1109" s="186"/>
      <c r="C1109" s="186"/>
      <c r="D1109" s="186"/>
      <c r="E1109" s="183" t="s">
        <v>181</v>
      </c>
      <c r="F1109" s="41"/>
      <c r="G1109" s="193" t="s">
        <v>463</v>
      </c>
      <c r="H1109" s="41" t="s">
        <v>182</v>
      </c>
      <c r="I1109" s="37">
        <f t="shared" si="173"/>
        <v>2000</v>
      </c>
      <c r="J1109" s="309">
        <f t="shared" si="173"/>
        <v>0</v>
      </c>
      <c r="K1109" s="309">
        <f t="shared" si="173"/>
        <v>2000</v>
      </c>
      <c r="L1109" s="33"/>
      <c r="M1109" s="207"/>
      <c r="N1109" s="292"/>
      <c r="O1109" s="25"/>
      <c r="P1109" s="25"/>
    </row>
    <row r="1110" spans="1:16" ht="20.100000000000001" hidden="1" customHeight="1" x14ac:dyDescent="0.25">
      <c r="A1110" s="186"/>
      <c r="B1110" s="186"/>
      <c r="C1110" s="186"/>
      <c r="D1110" s="186"/>
      <c r="E1110" s="183"/>
      <c r="F1110" s="41" t="s">
        <v>183</v>
      </c>
      <c r="G1110" s="193" t="s">
        <v>463</v>
      </c>
      <c r="H1110" s="41" t="s">
        <v>182</v>
      </c>
      <c r="I1110" s="37">
        <v>2000</v>
      </c>
      <c r="J1110" s="309">
        <f>K1110-I1110</f>
        <v>0</v>
      </c>
      <c r="K1110" s="309">
        <v>2000</v>
      </c>
      <c r="L1110" s="33"/>
      <c r="M1110" s="207"/>
      <c r="N1110" s="292"/>
      <c r="O1110" s="25"/>
      <c r="P1110" s="25"/>
    </row>
    <row r="1111" spans="1:16" ht="20.100000000000001" customHeight="1" x14ac:dyDescent="0.25">
      <c r="A1111" s="186"/>
      <c r="B1111" s="186"/>
      <c r="C1111" s="186"/>
      <c r="D1111" s="187">
        <v>3234</v>
      </c>
      <c r="E1111" s="187"/>
      <c r="F1111" s="50"/>
      <c r="G1111" s="193" t="s">
        <v>463</v>
      </c>
      <c r="H1111" s="48" t="s">
        <v>37</v>
      </c>
      <c r="I1111" s="37">
        <f>I1112+I1114+I1116</f>
        <v>3100</v>
      </c>
      <c r="J1111" s="309">
        <f>J1112+J1114+J1116</f>
        <v>0</v>
      </c>
      <c r="K1111" s="309">
        <f>K1112+K1114+K1116</f>
        <v>3100</v>
      </c>
      <c r="L1111" s="33"/>
      <c r="M1111" s="207"/>
      <c r="N1111" s="292"/>
      <c r="O1111" s="25"/>
      <c r="P1111" s="25"/>
    </row>
    <row r="1112" spans="1:16" ht="20.100000000000001" hidden="1" customHeight="1" x14ac:dyDescent="0.25">
      <c r="A1112" s="186"/>
      <c r="B1112" s="186"/>
      <c r="C1112" s="186"/>
      <c r="D1112" s="187"/>
      <c r="E1112" s="183" t="s">
        <v>184</v>
      </c>
      <c r="F1112" s="41"/>
      <c r="G1112" s="193" t="s">
        <v>463</v>
      </c>
      <c r="H1112" s="41" t="s">
        <v>185</v>
      </c>
      <c r="I1112" s="37">
        <f>I1113</f>
        <v>1000</v>
      </c>
      <c r="J1112" s="309">
        <f>J1113</f>
        <v>0</v>
      </c>
      <c r="K1112" s="309">
        <f>K1113</f>
        <v>1000</v>
      </c>
      <c r="L1112" s="33"/>
      <c r="M1112" s="207"/>
      <c r="N1112" s="292"/>
      <c r="O1112" s="25"/>
      <c r="P1112" s="25"/>
    </row>
    <row r="1113" spans="1:16" ht="20.100000000000001" hidden="1" customHeight="1" x14ac:dyDescent="0.25">
      <c r="A1113" s="186"/>
      <c r="B1113" s="186"/>
      <c r="C1113" s="186"/>
      <c r="D1113" s="187"/>
      <c r="E1113" s="183"/>
      <c r="F1113" s="41" t="s">
        <v>186</v>
      </c>
      <c r="G1113" s="193" t="s">
        <v>463</v>
      </c>
      <c r="H1113" s="41" t="s">
        <v>185</v>
      </c>
      <c r="I1113" s="37">
        <v>1000</v>
      </c>
      <c r="J1113" s="309">
        <f>K1113-I1113</f>
        <v>0</v>
      </c>
      <c r="K1113" s="309">
        <v>1000</v>
      </c>
      <c r="L1113" s="33"/>
      <c r="M1113" s="207"/>
      <c r="N1113" s="292"/>
      <c r="O1113" s="25"/>
      <c r="P1113" s="25"/>
    </row>
    <row r="1114" spans="1:16" ht="20.100000000000001" hidden="1" customHeight="1" x14ac:dyDescent="0.25">
      <c r="A1114" s="186"/>
      <c r="B1114" s="186"/>
      <c r="C1114" s="186"/>
      <c r="D1114" s="187"/>
      <c r="E1114" s="183" t="s">
        <v>187</v>
      </c>
      <c r="F1114" s="41"/>
      <c r="G1114" s="193" t="s">
        <v>463</v>
      </c>
      <c r="H1114" s="41" t="s">
        <v>188</v>
      </c>
      <c r="I1114" s="37">
        <f>I1115</f>
        <v>1000</v>
      </c>
      <c r="J1114" s="309">
        <f>J1115</f>
        <v>0</v>
      </c>
      <c r="K1114" s="309">
        <f>K1115</f>
        <v>1000</v>
      </c>
      <c r="L1114" s="33"/>
      <c r="M1114" s="207"/>
      <c r="N1114" s="292"/>
      <c r="O1114" s="25"/>
      <c r="P1114" s="25"/>
    </row>
    <row r="1115" spans="1:16" ht="20.100000000000001" hidden="1" customHeight="1" x14ac:dyDescent="0.25">
      <c r="A1115" s="186"/>
      <c r="B1115" s="186"/>
      <c r="C1115" s="186"/>
      <c r="D1115" s="187"/>
      <c r="E1115" s="183"/>
      <c r="F1115" s="41" t="s">
        <v>189</v>
      </c>
      <c r="G1115" s="193" t="s">
        <v>463</v>
      </c>
      <c r="H1115" s="41" t="s">
        <v>188</v>
      </c>
      <c r="I1115" s="37">
        <v>1000</v>
      </c>
      <c r="J1115" s="309">
        <f>K1115-I1115</f>
        <v>0</v>
      </c>
      <c r="K1115" s="309">
        <v>1000</v>
      </c>
      <c r="L1115" s="33"/>
      <c r="M1115" s="207"/>
      <c r="N1115" s="292"/>
      <c r="O1115" s="25"/>
      <c r="P1115" s="25"/>
    </row>
    <row r="1116" spans="1:16" ht="20.100000000000001" hidden="1" customHeight="1" x14ac:dyDescent="0.25">
      <c r="A1116" s="186"/>
      <c r="B1116" s="186"/>
      <c r="C1116" s="186"/>
      <c r="D1116" s="187"/>
      <c r="E1116" s="183" t="s">
        <v>190</v>
      </c>
      <c r="F1116" s="41"/>
      <c r="G1116" s="193" t="s">
        <v>463</v>
      </c>
      <c r="H1116" s="41" t="s">
        <v>191</v>
      </c>
      <c r="I1116" s="37">
        <f>I1117+I1118</f>
        <v>1100</v>
      </c>
      <c r="J1116" s="309">
        <f>J1117+J1118</f>
        <v>0</v>
      </c>
      <c r="K1116" s="309">
        <f>K1117+K1118</f>
        <v>1100</v>
      </c>
      <c r="L1116" s="33"/>
      <c r="M1116" s="207"/>
      <c r="N1116" s="292"/>
      <c r="O1116" s="25"/>
      <c r="P1116" s="25"/>
    </row>
    <row r="1117" spans="1:16" ht="20.100000000000001" hidden="1" customHeight="1" x14ac:dyDescent="0.25">
      <c r="A1117" s="186"/>
      <c r="B1117" s="186"/>
      <c r="C1117" s="186"/>
      <c r="D1117" s="187"/>
      <c r="E1117" s="183"/>
      <c r="F1117" s="41" t="s">
        <v>192</v>
      </c>
      <c r="G1117" s="193" t="s">
        <v>463</v>
      </c>
      <c r="H1117" s="41" t="s">
        <v>191</v>
      </c>
      <c r="I1117" s="37">
        <v>100</v>
      </c>
      <c r="J1117" s="309">
        <f>K1117-I1117</f>
        <v>0</v>
      </c>
      <c r="K1117" s="309">
        <v>100</v>
      </c>
      <c r="L1117" s="33"/>
      <c r="M1117" s="207"/>
      <c r="N1117" s="292"/>
      <c r="O1117" s="25"/>
      <c r="P1117" s="25"/>
    </row>
    <row r="1118" spans="1:16" ht="19.5" hidden="1" customHeight="1" x14ac:dyDescent="0.25">
      <c r="A1118" s="186"/>
      <c r="B1118" s="186"/>
      <c r="C1118" s="186"/>
      <c r="D1118" s="187"/>
      <c r="E1118" s="183"/>
      <c r="F1118" s="41" t="s">
        <v>193</v>
      </c>
      <c r="G1118" s="193" t="s">
        <v>463</v>
      </c>
      <c r="H1118" s="41" t="s">
        <v>194</v>
      </c>
      <c r="I1118" s="37">
        <v>1000</v>
      </c>
      <c r="J1118" s="309">
        <f>K1118-I1118</f>
        <v>0</v>
      </c>
      <c r="K1118" s="309">
        <v>1000</v>
      </c>
      <c r="L1118" s="33"/>
      <c r="M1118" s="207"/>
      <c r="N1118" s="292"/>
      <c r="O1118" s="25"/>
      <c r="P1118" s="25"/>
    </row>
    <row r="1119" spans="1:16" s="24" customFormat="1" ht="20.100000000000001" hidden="1" customHeight="1" x14ac:dyDescent="0.25">
      <c r="A1119" s="186"/>
      <c r="B1119" s="186"/>
      <c r="C1119" s="186"/>
      <c r="D1119" s="186">
        <v>3236</v>
      </c>
      <c r="E1119" s="186"/>
      <c r="F1119" s="45"/>
      <c r="G1119" s="193" t="s">
        <v>463</v>
      </c>
      <c r="H1119" s="41" t="s">
        <v>39</v>
      </c>
      <c r="I1119" s="37"/>
      <c r="J1119" s="309"/>
      <c r="K1119" s="309"/>
      <c r="L1119" s="33"/>
      <c r="M1119" s="207"/>
      <c r="N1119" s="293"/>
    </row>
    <row r="1120" spans="1:16" s="24" customFormat="1" ht="20.100000000000001" hidden="1" customHeight="1" x14ac:dyDescent="0.25">
      <c r="A1120" s="186"/>
      <c r="B1120" s="186"/>
      <c r="C1120" s="186"/>
      <c r="D1120" s="186"/>
      <c r="E1120" s="183" t="s">
        <v>201</v>
      </c>
      <c r="F1120" s="41"/>
      <c r="G1120" s="193" t="s">
        <v>463</v>
      </c>
      <c r="H1120" s="41" t="s">
        <v>202</v>
      </c>
      <c r="I1120" s="37"/>
      <c r="J1120" s="309"/>
      <c r="K1120" s="309"/>
      <c r="L1120" s="33"/>
      <c r="M1120" s="207"/>
      <c r="N1120" s="293"/>
    </row>
    <row r="1121" spans="1:16" s="24" customFormat="1" ht="20.100000000000001" hidden="1" customHeight="1" x14ac:dyDescent="0.25">
      <c r="A1121" s="186"/>
      <c r="B1121" s="186"/>
      <c r="C1121" s="186"/>
      <c r="D1121" s="186"/>
      <c r="E1121" s="183"/>
      <c r="F1121" s="41" t="s">
        <v>203</v>
      </c>
      <c r="G1121" s="193" t="s">
        <v>463</v>
      </c>
      <c r="H1121" s="41" t="s">
        <v>202</v>
      </c>
      <c r="I1121" s="37"/>
      <c r="J1121" s="309"/>
      <c r="K1121" s="309"/>
      <c r="L1121" s="33"/>
      <c r="M1121" s="207"/>
      <c r="N1121" s="293"/>
    </row>
    <row r="1122" spans="1:16" s="24" customFormat="1" ht="20.100000000000001" hidden="1" customHeight="1" x14ac:dyDescent="0.25">
      <c r="A1122" s="186"/>
      <c r="B1122" s="186"/>
      <c r="C1122" s="186"/>
      <c r="D1122" s="186"/>
      <c r="E1122" s="183" t="s">
        <v>204</v>
      </c>
      <c r="F1122" s="41"/>
      <c r="G1122" s="193" t="s">
        <v>463</v>
      </c>
      <c r="H1122" s="41" t="s">
        <v>205</v>
      </c>
      <c r="I1122" s="37"/>
      <c r="J1122" s="309"/>
      <c r="K1122" s="309"/>
      <c r="L1122" s="33"/>
      <c r="M1122" s="207"/>
      <c r="N1122" s="293"/>
    </row>
    <row r="1123" spans="1:16" s="24" customFormat="1" ht="20.100000000000001" hidden="1" customHeight="1" x14ac:dyDescent="0.25">
      <c r="A1123" s="186"/>
      <c r="B1123" s="186"/>
      <c r="C1123" s="186"/>
      <c r="D1123" s="186"/>
      <c r="E1123" s="183"/>
      <c r="F1123" s="41" t="s">
        <v>206</v>
      </c>
      <c r="G1123" s="193" t="s">
        <v>463</v>
      </c>
      <c r="H1123" s="41" t="s">
        <v>205</v>
      </c>
      <c r="I1123" s="37"/>
      <c r="J1123" s="309"/>
      <c r="K1123" s="309"/>
      <c r="L1123" s="33"/>
      <c r="M1123" s="207"/>
      <c r="N1123" s="293"/>
    </row>
    <row r="1124" spans="1:16" ht="20.100000000000001" customHeight="1" x14ac:dyDescent="0.25">
      <c r="A1124" s="186"/>
      <c r="B1124" s="186"/>
      <c r="C1124" s="186"/>
      <c r="D1124" s="186">
        <v>3237</v>
      </c>
      <c r="E1124" s="186"/>
      <c r="F1124" s="45"/>
      <c r="G1124" s="193" t="s">
        <v>463</v>
      </c>
      <c r="H1124" s="41" t="s">
        <v>207</v>
      </c>
      <c r="I1124" s="37">
        <f t="shared" ref="I1124:K1125" si="174">I1125</f>
        <v>10000</v>
      </c>
      <c r="J1124" s="309">
        <f t="shared" si="174"/>
        <v>0</v>
      </c>
      <c r="K1124" s="309">
        <f t="shared" si="174"/>
        <v>10000</v>
      </c>
      <c r="L1124" s="33"/>
      <c r="M1124" s="207"/>
      <c r="N1124" s="292"/>
      <c r="O1124" s="25"/>
      <c r="P1124" s="25"/>
    </row>
    <row r="1125" spans="1:16" ht="20.100000000000001" hidden="1" customHeight="1" x14ac:dyDescent="0.25">
      <c r="A1125" s="186"/>
      <c r="B1125" s="186"/>
      <c r="C1125" s="186"/>
      <c r="D1125" s="186"/>
      <c r="E1125" s="183" t="s">
        <v>208</v>
      </c>
      <c r="F1125" s="41"/>
      <c r="G1125" s="193" t="s">
        <v>463</v>
      </c>
      <c r="H1125" s="41" t="s">
        <v>209</v>
      </c>
      <c r="I1125" s="37">
        <f t="shared" si="174"/>
        <v>10000</v>
      </c>
      <c r="J1125" s="309">
        <f t="shared" si="174"/>
        <v>0</v>
      </c>
      <c r="K1125" s="309">
        <f t="shared" si="174"/>
        <v>10000</v>
      </c>
      <c r="L1125" s="33"/>
      <c r="M1125" s="207"/>
      <c r="N1125" s="292"/>
      <c r="O1125" s="25"/>
      <c r="P1125" s="25"/>
    </row>
    <row r="1126" spans="1:16" ht="20.100000000000001" hidden="1" customHeight="1" x14ac:dyDescent="0.25">
      <c r="A1126" s="186"/>
      <c r="B1126" s="186"/>
      <c r="C1126" s="186"/>
      <c r="D1126" s="186"/>
      <c r="E1126" s="183"/>
      <c r="F1126" s="41" t="s">
        <v>210</v>
      </c>
      <c r="G1126" s="193" t="s">
        <v>463</v>
      </c>
      <c r="H1126" s="41" t="s">
        <v>209</v>
      </c>
      <c r="I1126" s="37">
        <v>10000</v>
      </c>
      <c r="J1126" s="309">
        <f>K1126-I1126</f>
        <v>0</v>
      </c>
      <c r="K1126" s="309">
        <v>10000</v>
      </c>
      <c r="L1126" s="33"/>
      <c r="M1126" s="207"/>
      <c r="N1126" s="292"/>
      <c r="O1126" s="25"/>
      <c r="P1126" s="25"/>
    </row>
    <row r="1127" spans="1:16" ht="20.100000000000001" hidden="1" customHeight="1" x14ac:dyDescent="0.25">
      <c r="A1127" s="186"/>
      <c r="B1127" s="186"/>
      <c r="C1127" s="186"/>
      <c r="D1127" s="186"/>
      <c r="E1127" s="183" t="s">
        <v>211</v>
      </c>
      <c r="F1127" s="41"/>
      <c r="G1127" s="193" t="s">
        <v>463</v>
      </c>
      <c r="H1127" s="41" t="s">
        <v>212</v>
      </c>
      <c r="I1127" s="37"/>
      <c r="J1127" s="309"/>
      <c r="K1127" s="309"/>
      <c r="L1127" s="33"/>
      <c r="M1127" s="207"/>
      <c r="N1127" s="292"/>
      <c r="O1127" s="25"/>
      <c r="P1127" s="25"/>
    </row>
    <row r="1128" spans="1:16" ht="20.100000000000001" hidden="1" customHeight="1" x14ac:dyDescent="0.25">
      <c r="A1128" s="186"/>
      <c r="B1128" s="186"/>
      <c r="C1128" s="186"/>
      <c r="D1128" s="186"/>
      <c r="E1128" s="183"/>
      <c r="F1128" s="41" t="s">
        <v>213</v>
      </c>
      <c r="G1128" s="193" t="s">
        <v>463</v>
      </c>
      <c r="H1128" s="41" t="s">
        <v>212</v>
      </c>
      <c r="I1128" s="37"/>
      <c r="J1128" s="309"/>
      <c r="K1128" s="309"/>
      <c r="L1128" s="33"/>
      <c r="M1128" s="207"/>
      <c r="N1128" s="292"/>
      <c r="O1128" s="25"/>
      <c r="P1128" s="25"/>
    </row>
    <row r="1129" spans="1:16" ht="20.100000000000001" hidden="1" customHeight="1" x14ac:dyDescent="0.25">
      <c r="A1129" s="186"/>
      <c r="B1129" s="186"/>
      <c r="C1129" s="186"/>
      <c r="D1129" s="186"/>
      <c r="E1129" s="183" t="s">
        <v>214</v>
      </c>
      <c r="F1129" s="41"/>
      <c r="G1129" s="193" t="s">
        <v>463</v>
      </c>
      <c r="H1129" s="41" t="s">
        <v>215</v>
      </c>
      <c r="I1129" s="37"/>
      <c r="J1129" s="309"/>
      <c r="K1129" s="309"/>
      <c r="L1129" s="33"/>
      <c r="M1129" s="207"/>
      <c r="N1129" s="292"/>
      <c r="O1129" s="25"/>
      <c r="P1129" s="25"/>
    </row>
    <row r="1130" spans="1:16" ht="20.100000000000001" hidden="1" customHeight="1" x14ac:dyDescent="0.25">
      <c r="A1130" s="186"/>
      <c r="B1130" s="186"/>
      <c r="C1130" s="186"/>
      <c r="D1130" s="186"/>
      <c r="E1130" s="183"/>
      <c r="F1130" s="41" t="s">
        <v>216</v>
      </c>
      <c r="G1130" s="193" t="s">
        <v>463</v>
      </c>
      <c r="H1130" s="41" t="s">
        <v>215</v>
      </c>
      <c r="I1130" s="37"/>
      <c r="J1130" s="309"/>
      <c r="K1130" s="309"/>
      <c r="L1130" s="33"/>
      <c r="M1130" s="207"/>
      <c r="N1130" s="292"/>
      <c r="O1130" s="25"/>
      <c r="P1130" s="25"/>
    </row>
    <row r="1131" spans="1:16" ht="20.100000000000001" hidden="1" customHeight="1" x14ac:dyDescent="0.25">
      <c r="A1131" s="186"/>
      <c r="B1131" s="186"/>
      <c r="C1131" s="186"/>
      <c r="D1131" s="186"/>
      <c r="E1131" s="183"/>
      <c r="F1131" s="41" t="s">
        <v>217</v>
      </c>
      <c r="G1131" s="193" t="s">
        <v>463</v>
      </c>
      <c r="H1131" s="41" t="s">
        <v>215</v>
      </c>
      <c r="I1131" s="37"/>
      <c r="J1131" s="309"/>
      <c r="K1131" s="309"/>
      <c r="L1131" s="33"/>
      <c r="M1131" s="207"/>
      <c r="N1131" s="292"/>
      <c r="O1131" s="25"/>
      <c r="P1131" s="25"/>
    </row>
    <row r="1132" spans="1:16" ht="20.100000000000001" customHeight="1" x14ac:dyDescent="0.25">
      <c r="A1132" s="186"/>
      <c r="B1132" s="186"/>
      <c r="C1132" s="186"/>
      <c r="D1132" s="187">
        <v>3238</v>
      </c>
      <c r="E1132" s="187"/>
      <c r="F1132" s="50"/>
      <c r="G1132" s="193" t="s">
        <v>463</v>
      </c>
      <c r="H1132" s="48" t="s">
        <v>40</v>
      </c>
      <c r="I1132" s="37">
        <f t="shared" ref="I1132:K1133" si="175">I1133</f>
        <v>9400</v>
      </c>
      <c r="J1132" s="309">
        <f t="shared" si="175"/>
        <v>0</v>
      </c>
      <c r="K1132" s="309">
        <f t="shared" si="175"/>
        <v>9400</v>
      </c>
      <c r="L1132" s="33"/>
      <c r="M1132" s="207"/>
    </row>
    <row r="1133" spans="1:16" ht="20.100000000000001" hidden="1" customHeight="1" x14ac:dyDescent="0.25">
      <c r="A1133" s="186"/>
      <c r="B1133" s="186"/>
      <c r="C1133" s="186"/>
      <c r="D1133" s="187"/>
      <c r="E1133" s="183" t="s">
        <v>218</v>
      </c>
      <c r="F1133" s="41"/>
      <c r="G1133" s="193" t="s">
        <v>463</v>
      </c>
      <c r="H1133" s="41" t="s">
        <v>219</v>
      </c>
      <c r="I1133" s="37">
        <f t="shared" si="175"/>
        <v>9400</v>
      </c>
      <c r="J1133" s="309">
        <f t="shared" si="175"/>
        <v>0</v>
      </c>
      <c r="K1133" s="309">
        <f t="shared" si="175"/>
        <v>9400</v>
      </c>
      <c r="L1133" s="33"/>
      <c r="M1133" s="207"/>
    </row>
    <row r="1134" spans="1:16" ht="20.100000000000001" hidden="1" customHeight="1" x14ac:dyDescent="0.25">
      <c r="A1134" s="186"/>
      <c r="B1134" s="186"/>
      <c r="C1134" s="186"/>
      <c r="D1134" s="187"/>
      <c r="E1134" s="183"/>
      <c r="F1134" s="41" t="s">
        <v>220</v>
      </c>
      <c r="G1134" s="193" t="s">
        <v>463</v>
      </c>
      <c r="H1134" s="41" t="s">
        <v>219</v>
      </c>
      <c r="I1134" s="37">
        <v>9400</v>
      </c>
      <c r="J1134" s="309">
        <f>K1134-I1134</f>
        <v>0</v>
      </c>
      <c r="K1134" s="309">
        <v>9400</v>
      </c>
      <c r="L1134" s="33"/>
      <c r="M1134" s="207"/>
    </row>
    <row r="1135" spans="1:16" ht="20.100000000000001" customHeight="1" x14ac:dyDescent="0.25">
      <c r="A1135" s="186"/>
      <c r="B1135" s="186"/>
      <c r="C1135" s="186"/>
      <c r="D1135" s="187">
        <v>3239</v>
      </c>
      <c r="E1135" s="187"/>
      <c r="F1135" s="50"/>
      <c r="G1135" s="193" t="s">
        <v>463</v>
      </c>
      <c r="H1135" s="48" t="s">
        <v>41</v>
      </c>
      <c r="I1135" s="37">
        <f>I1140+I1142</f>
        <v>3000</v>
      </c>
      <c r="J1135" s="309">
        <f>J1140+J1142</f>
        <v>0</v>
      </c>
      <c r="K1135" s="309">
        <f>K1140+K1142</f>
        <v>3000</v>
      </c>
      <c r="L1135" s="33"/>
      <c r="M1135" s="207"/>
    </row>
    <row r="1136" spans="1:16" ht="30" hidden="1" customHeight="1" x14ac:dyDescent="0.25">
      <c r="A1136" s="186"/>
      <c r="B1136" s="186"/>
      <c r="C1136" s="186"/>
      <c r="D1136" s="187"/>
      <c r="E1136" s="183" t="s">
        <v>221</v>
      </c>
      <c r="F1136" s="41"/>
      <c r="G1136" s="193" t="s">
        <v>463</v>
      </c>
      <c r="H1136" s="41" t="s">
        <v>222</v>
      </c>
      <c r="I1136" s="37"/>
      <c r="J1136" s="309"/>
      <c r="K1136" s="309"/>
      <c r="L1136" s="33"/>
      <c r="M1136" s="207"/>
    </row>
    <row r="1137" spans="1:16" ht="30" hidden="1" customHeight="1" x14ac:dyDescent="0.25">
      <c r="A1137" s="186"/>
      <c r="B1137" s="186"/>
      <c r="C1137" s="186"/>
      <c r="D1137" s="187"/>
      <c r="E1137" s="183"/>
      <c r="F1137" s="41" t="s">
        <v>223</v>
      </c>
      <c r="G1137" s="193" t="s">
        <v>463</v>
      </c>
      <c r="H1137" s="41" t="s">
        <v>222</v>
      </c>
      <c r="I1137" s="37"/>
      <c r="J1137" s="309"/>
      <c r="K1137" s="309"/>
      <c r="L1137" s="33"/>
      <c r="M1137" s="207"/>
    </row>
    <row r="1138" spans="1:16" ht="20.100000000000001" hidden="1" customHeight="1" x14ac:dyDescent="0.25">
      <c r="A1138" s="186"/>
      <c r="B1138" s="186"/>
      <c r="C1138" s="186"/>
      <c r="D1138" s="187"/>
      <c r="E1138" s="183" t="s">
        <v>224</v>
      </c>
      <c r="F1138" s="41"/>
      <c r="G1138" s="193" t="s">
        <v>463</v>
      </c>
      <c r="H1138" s="41" t="s">
        <v>225</v>
      </c>
      <c r="I1138" s="37"/>
      <c r="J1138" s="309"/>
      <c r="K1138" s="309"/>
      <c r="L1138" s="33"/>
      <c r="M1138" s="207"/>
    </row>
    <row r="1139" spans="1:16" ht="20.100000000000001" hidden="1" customHeight="1" x14ac:dyDescent="0.25">
      <c r="A1139" s="186"/>
      <c r="B1139" s="186"/>
      <c r="C1139" s="186"/>
      <c r="D1139" s="187"/>
      <c r="E1139" s="183"/>
      <c r="F1139" s="41" t="s">
        <v>226</v>
      </c>
      <c r="G1139" s="193" t="s">
        <v>463</v>
      </c>
      <c r="H1139" s="41" t="s">
        <v>225</v>
      </c>
      <c r="I1139" s="37"/>
      <c r="J1139" s="309"/>
      <c r="K1139" s="309"/>
      <c r="L1139" s="33"/>
      <c r="M1139" s="207"/>
    </row>
    <row r="1140" spans="1:16" ht="20.100000000000001" hidden="1" customHeight="1" x14ac:dyDescent="0.25">
      <c r="A1140" s="186"/>
      <c r="B1140" s="186"/>
      <c r="C1140" s="186"/>
      <c r="D1140" s="187"/>
      <c r="E1140" s="183" t="s">
        <v>227</v>
      </c>
      <c r="F1140" s="41"/>
      <c r="G1140" s="193" t="s">
        <v>463</v>
      </c>
      <c r="H1140" s="41" t="s">
        <v>228</v>
      </c>
      <c r="I1140" s="37">
        <f>I1141</f>
        <v>2000</v>
      </c>
      <c r="J1140" s="309">
        <f>J1141</f>
        <v>0</v>
      </c>
      <c r="K1140" s="309">
        <f>K1141</f>
        <v>2000</v>
      </c>
      <c r="L1140" s="33"/>
      <c r="M1140" s="207"/>
    </row>
    <row r="1141" spans="1:16" ht="20.100000000000001" hidden="1" customHeight="1" x14ac:dyDescent="0.25">
      <c r="A1141" s="186"/>
      <c r="B1141" s="186"/>
      <c r="C1141" s="186"/>
      <c r="D1141" s="187"/>
      <c r="E1141" s="183"/>
      <c r="F1141" s="41" t="s">
        <v>229</v>
      </c>
      <c r="G1141" s="193" t="s">
        <v>463</v>
      </c>
      <c r="H1141" s="41" t="s">
        <v>228</v>
      </c>
      <c r="I1141" s="37">
        <v>2000</v>
      </c>
      <c r="J1141" s="309">
        <f>K1141-I1141</f>
        <v>0</v>
      </c>
      <c r="K1141" s="309">
        <v>2000</v>
      </c>
      <c r="L1141" s="33"/>
      <c r="M1141" s="207"/>
    </row>
    <row r="1142" spans="1:16" ht="20.100000000000001" hidden="1" customHeight="1" x14ac:dyDescent="0.25">
      <c r="A1142" s="186"/>
      <c r="B1142" s="186"/>
      <c r="C1142" s="186"/>
      <c r="D1142" s="187"/>
      <c r="E1142" s="183" t="s">
        <v>230</v>
      </c>
      <c r="F1142" s="41"/>
      <c r="G1142" s="193" t="s">
        <v>463</v>
      </c>
      <c r="H1142" s="41" t="s">
        <v>231</v>
      </c>
      <c r="I1142" s="37">
        <f>I1147</f>
        <v>1000</v>
      </c>
      <c r="J1142" s="309">
        <f>J1147</f>
        <v>0</v>
      </c>
      <c r="K1142" s="309">
        <f>K1147</f>
        <v>1000</v>
      </c>
      <c r="L1142" s="33"/>
      <c r="M1142" s="207"/>
    </row>
    <row r="1143" spans="1:16" ht="30" hidden="1" customHeight="1" x14ac:dyDescent="0.25">
      <c r="A1143" s="186"/>
      <c r="B1143" s="186"/>
      <c r="C1143" s="186"/>
      <c r="D1143" s="186"/>
      <c r="E1143" s="183"/>
      <c r="F1143" s="41" t="s">
        <v>232</v>
      </c>
      <c r="G1143" s="193">
        <v>31</v>
      </c>
      <c r="H1143" s="41" t="s">
        <v>233</v>
      </c>
      <c r="I1143" s="37"/>
      <c r="J1143" s="309"/>
      <c r="K1143" s="309"/>
      <c r="L1143" s="33"/>
      <c r="M1143" s="207"/>
      <c r="N1143" s="58"/>
    </row>
    <row r="1144" spans="1:16" ht="30" hidden="1" customHeight="1" x14ac:dyDescent="0.25">
      <c r="A1144" s="186"/>
      <c r="B1144" s="186"/>
      <c r="C1144" s="186"/>
      <c r="D1144" s="186"/>
      <c r="E1144" s="183"/>
      <c r="F1144" s="41" t="s">
        <v>234</v>
      </c>
      <c r="G1144" s="193">
        <v>31</v>
      </c>
      <c r="H1144" s="41" t="s">
        <v>235</v>
      </c>
      <c r="I1144" s="37"/>
      <c r="J1144" s="309"/>
      <c r="K1144" s="309"/>
      <c r="L1144" s="33"/>
      <c r="M1144" s="207"/>
      <c r="N1144" s="58"/>
    </row>
    <row r="1145" spans="1:16" ht="23.25" hidden="1" customHeight="1" x14ac:dyDescent="0.25">
      <c r="A1145" s="186"/>
      <c r="B1145" s="186"/>
      <c r="C1145" s="186"/>
      <c r="D1145" s="186"/>
      <c r="E1145" s="183"/>
      <c r="F1145" s="41" t="s">
        <v>236</v>
      </c>
      <c r="G1145" s="193">
        <v>31</v>
      </c>
      <c r="H1145" s="41" t="s">
        <v>237</v>
      </c>
      <c r="I1145" s="37"/>
      <c r="J1145" s="309"/>
      <c r="K1145" s="309"/>
      <c r="L1145" s="33"/>
      <c r="M1145" s="207"/>
      <c r="N1145" s="58"/>
    </row>
    <row r="1146" spans="1:16" ht="30" hidden="1" customHeight="1" x14ac:dyDescent="0.25">
      <c r="A1146" s="186"/>
      <c r="B1146" s="186"/>
      <c r="C1146" s="186"/>
      <c r="D1146" s="186"/>
      <c r="E1146" s="183"/>
      <c r="F1146" s="41" t="s">
        <v>238</v>
      </c>
      <c r="G1146" s="193">
        <v>31</v>
      </c>
      <c r="H1146" s="41" t="s">
        <v>239</v>
      </c>
      <c r="I1146" s="37"/>
      <c r="J1146" s="309"/>
      <c r="K1146" s="309"/>
      <c r="L1146" s="33"/>
      <c r="M1146" s="207"/>
      <c r="N1146" s="58"/>
    </row>
    <row r="1147" spans="1:16" ht="30" hidden="1" customHeight="1" x14ac:dyDescent="0.25">
      <c r="A1147" s="186"/>
      <c r="B1147" s="186"/>
      <c r="C1147" s="186"/>
      <c r="D1147" s="186"/>
      <c r="E1147" s="183"/>
      <c r="F1147" s="41" t="s">
        <v>240</v>
      </c>
      <c r="G1147" s="193">
        <v>31</v>
      </c>
      <c r="H1147" s="41" t="s">
        <v>241</v>
      </c>
      <c r="I1147" s="37">
        <v>1000</v>
      </c>
      <c r="J1147" s="309">
        <f>K1147-I1147</f>
        <v>0</v>
      </c>
      <c r="K1147" s="309">
        <v>1000</v>
      </c>
      <c r="L1147" s="33"/>
      <c r="M1147" s="207"/>
      <c r="N1147" s="58"/>
    </row>
    <row r="1148" spans="1:16" ht="42.75" hidden="1" customHeight="1" x14ac:dyDescent="0.25">
      <c r="A1148" s="184"/>
      <c r="B1148" s="184"/>
      <c r="C1148" s="184"/>
      <c r="D1148" s="184"/>
      <c r="E1148" s="184"/>
      <c r="F1148" s="43"/>
      <c r="G1148" s="193">
        <v>31</v>
      </c>
      <c r="H1148" s="228" t="s">
        <v>366</v>
      </c>
      <c r="I1148" s="43"/>
      <c r="J1148" s="311"/>
      <c r="K1148" s="311"/>
      <c r="L1148" s="33"/>
      <c r="M1148" s="207"/>
    </row>
    <row r="1149" spans="1:16" ht="20.100000000000001" hidden="1" customHeight="1" x14ac:dyDescent="0.25">
      <c r="A1149" s="184"/>
      <c r="B1149" s="184"/>
      <c r="C1149" s="184"/>
      <c r="D1149" s="184"/>
      <c r="E1149" s="184"/>
      <c r="F1149" s="43"/>
      <c r="G1149" s="193">
        <v>31</v>
      </c>
      <c r="H1149" s="228" t="s">
        <v>288</v>
      </c>
      <c r="I1149" s="37"/>
      <c r="J1149" s="309"/>
      <c r="K1149" s="309"/>
      <c r="L1149" s="33"/>
      <c r="M1149" s="207"/>
    </row>
    <row r="1150" spans="1:16" s="29" customFormat="1" ht="20.100000000000001" hidden="1" customHeight="1" x14ac:dyDescent="0.25">
      <c r="A1150" s="184">
        <v>4</v>
      </c>
      <c r="B1150" s="184"/>
      <c r="C1150" s="184"/>
      <c r="D1150" s="184"/>
      <c r="E1150" s="184"/>
      <c r="F1150" s="43"/>
      <c r="G1150" s="193">
        <v>31</v>
      </c>
      <c r="H1150" s="44" t="s">
        <v>327</v>
      </c>
      <c r="I1150" s="37"/>
      <c r="J1150" s="309"/>
      <c r="K1150" s="309"/>
      <c r="L1150" s="33"/>
      <c r="M1150" s="207"/>
      <c r="N1150" s="296"/>
      <c r="O1150" s="28"/>
      <c r="P1150" s="28"/>
    </row>
    <row r="1151" spans="1:16" s="29" customFormat="1" ht="28.5" hidden="1" customHeight="1" x14ac:dyDescent="0.25">
      <c r="A1151" s="184"/>
      <c r="B1151" s="184">
        <v>41</v>
      </c>
      <c r="C1151" s="184"/>
      <c r="D1151" s="184"/>
      <c r="E1151" s="184"/>
      <c r="F1151" s="43"/>
      <c r="G1151" s="193">
        <v>31</v>
      </c>
      <c r="H1151" s="44" t="s">
        <v>59</v>
      </c>
      <c r="I1151" s="37"/>
      <c r="J1151" s="309"/>
      <c r="K1151" s="309"/>
      <c r="L1151" s="33"/>
      <c r="M1151" s="207"/>
      <c r="N1151" s="296"/>
      <c r="O1151" s="28"/>
      <c r="P1151" s="28"/>
    </row>
    <row r="1152" spans="1:16" s="29" customFormat="1" ht="20.100000000000001" hidden="1" customHeight="1" x14ac:dyDescent="0.25">
      <c r="A1152" s="184"/>
      <c r="B1152" s="184"/>
      <c r="C1152" s="184">
        <v>412</v>
      </c>
      <c r="D1152" s="184"/>
      <c r="E1152" s="184"/>
      <c r="F1152" s="43"/>
      <c r="G1152" s="193">
        <v>31</v>
      </c>
      <c r="H1152" s="44" t="s">
        <v>328</v>
      </c>
      <c r="I1152" s="37"/>
      <c r="J1152" s="309"/>
      <c r="K1152" s="309"/>
      <c r="L1152" s="33"/>
      <c r="M1152" s="207"/>
      <c r="N1152" s="296"/>
      <c r="O1152" s="28"/>
      <c r="P1152" s="28"/>
    </row>
    <row r="1153" spans="1:16" ht="20.100000000000001" hidden="1" customHeight="1" x14ac:dyDescent="0.25">
      <c r="A1153" s="186"/>
      <c r="B1153" s="186"/>
      <c r="C1153" s="186"/>
      <c r="D1153" s="186">
        <v>4123</v>
      </c>
      <c r="E1153" s="186"/>
      <c r="F1153" s="45"/>
      <c r="G1153" s="193">
        <v>31</v>
      </c>
      <c r="H1153" s="41" t="s">
        <v>61</v>
      </c>
      <c r="I1153" s="37"/>
      <c r="J1153" s="309"/>
      <c r="K1153" s="309"/>
      <c r="L1153" s="33"/>
      <c r="M1153" s="207"/>
    </row>
    <row r="1154" spans="1:16" ht="20.100000000000001" hidden="1" customHeight="1" x14ac:dyDescent="0.25">
      <c r="A1154" s="186"/>
      <c r="B1154" s="186"/>
      <c r="C1154" s="186"/>
      <c r="D1154" s="186"/>
      <c r="E1154" s="183" t="s">
        <v>329</v>
      </c>
      <c r="F1154" s="41"/>
      <c r="G1154" s="193">
        <v>31</v>
      </c>
      <c r="H1154" s="41" t="s">
        <v>61</v>
      </c>
      <c r="I1154" s="37"/>
      <c r="J1154" s="309"/>
      <c r="K1154" s="309"/>
      <c r="L1154" s="33"/>
      <c r="M1154" s="207"/>
    </row>
    <row r="1155" spans="1:16" ht="20.100000000000001" hidden="1" customHeight="1" x14ac:dyDescent="0.25">
      <c r="A1155" s="186"/>
      <c r="B1155" s="186"/>
      <c r="C1155" s="186"/>
      <c r="D1155" s="186"/>
      <c r="E1155" s="183"/>
      <c r="F1155" s="41" t="s">
        <v>330</v>
      </c>
      <c r="G1155" s="193">
        <v>31</v>
      </c>
      <c r="H1155" s="41" t="s">
        <v>61</v>
      </c>
      <c r="I1155" s="37"/>
      <c r="J1155" s="309"/>
      <c r="K1155" s="309"/>
      <c r="L1155" s="33"/>
      <c r="M1155" s="207"/>
    </row>
    <row r="1156" spans="1:16" s="29" customFormat="1" ht="20.100000000000001" hidden="1" customHeight="1" x14ac:dyDescent="0.25">
      <c r="A1156" s="184"/>
      <c r="B1156" s="184">
        <v>42</v>
      </c>
      <c r="C1156" s="184"/>
      <c r="D1156" s="184"/>
      <c r="E1156" s="184"/>
      <c r="F1156" s="43"/>
      <c r="G1156" s="193">
        <v>31</v>
      </c>
      <c r="H1156" s="44" t="s">
        <v>62</v>
      </c>
      <c r="I1156" s="37"/>
      <c r="J1156" s="309"/>
      <c r="K1156" s="309"/>
      <c r="L1156" s="33"/>
      <c r="M1156" s="207"/>
      <c r="N1156" s="296"/>
      <c r="O1156" s="28"/>
      <c r="P1156" s="28"/>
    </row>
    <row r="1157" spans="1:16" s="29" customFormat="1" ht="20.100000000000001" hidden="1" customHeight="1" x14ac:dyDescent="0.25">
      <c r="A1157" s="184"/>
      <c r="B1157" s="184"/>
      <c r="C1157" s="184">
        <v>422</v>
      </c>
      <c r="D1157" s="184"/>
      <c r="E1157" s="184"/>
      <c r="F1157" s="43"/>
      <c r="G1157" s="193">
        <v>31</v>
      </c>
      <c r="H1157" s="44" t="s">
        <v>367</v>
      </c>
      <c r="I1157" s="37"/>
      <c r="J1157" s="309"/>
      <c r="K1157" s="309"/>
      <c r="L1157" s="33"/>
      <c r="M1157" s="207"/>
      <c r="N1157" s="296"/>
      <c r="O1157" s="28"/>
      <c r="P1157" s="28"/>
    </row>
    <row r="1158" spans="1:16" ht="20.100000000000001" hidden="1" customHeight="1" x14ac:dyDescent="0.25">
      <c r="A1158" s="186"/>
      <c r="B1158" s="186"/>
      <c r="C1158" s="186"/>
      <c r="D1158" s="186">
        <v>4221</v>
      </c>
      <c r="E1158" s="186"/>
      <c r="F1158" s="45"/>
      <c r="G1158" s="193">
        <v>31</v>
      </c>
      <c r="H1158" s="41" t="s">
        <v>64</v>
      </c>
      <c r="I1158" s="37"/>
      <c r="J1158" s="309"/>
      <c r="K1158" s="309"/>
      <c r="L1158" s="33"/>
      <c r="M1158" s="207"/>
    </row>
    <row r="1159" spans="1:16" ht="20.100000000000001" hidden="1" customHeight="1" x14ac:dyDescent="0.25">
      <c r="A1159" s="186"/>
      <c r="B1159" s="186"/>
      <c r="C1159" s="186"/>
      <c r="D1159" s="186"/>
      <c r="E1159" s="183" t="s">
        <v>331</v>
      </c>
      <c r="F1159" s="41"/>
      <c r="G1159" s="193">
        <v>31</v>
      </c>
      <c r="H1159" s="41" t="s">
        <v>332</v>
      </c>
      <c r="I1159" s="37"/>
      <c r="J1159" s="309"/>
      <c r="K1159" s="309"/>
      <c r="L1159" s="33"/>
      <c r="M1159" s="207"/>
    </row>
    <row r="1160" spans="1:16" ht="20.100000000000001" hidden="1" customHeight="1" x14ac:dyDescent="0.25">
      <c r="A1160" s="186"/>
      <c r="B1160" s="186"/>
      <c r="C1160" s="186"/>
      <c r="D1160" s="186"/>
      <c r="E1160" s="183"/>
      <c r="F1160" s="41" t="s">
        <v>333</v>
      </c>
      <c r="G1160" s="193">
        <v>31</v>
      </c>
      <c r="H1160" s="41" t="s">
        <v>332</v>
      </c>
      <c r="I1160" s="37"/>
      <c r="J1160" s="309"/>
      <c r="K1160" s="309"/>
      <c r="L1160" s="33"/>
      <c r="M1160" s="207"/>
    </row>
    <row r="1161" spans="1:16" ht="20.100000000000001" hidden="1" customHeight="1" x14ac:dyDescent="0.25">
      <c r="A1161" s="186"/>
      <c r="B1161" s="186"/>
      <c r="C1161" s="186"/>
      <c r="D1161" s="186"/>
      <c r="E1161" s="183" t="s">
        <v>334</v>
      </c>
      <c r="F1161" s="41"/>
      <c r="G1161" s="193">
        <v>31</v>
      </c>
      <c r="H1161" s="41" t="s">
        <v>335</v>
      </c>
      <c r="I1161" s="37"/>
      <c r="J1161" s="309"/>
      <c r="K1161" s="309"/>
      <c r="L1161" s="33"/>
      <c r="M1161" s="207"/>
    </row>
    <row r="1162" spans="1:16" ht="20.100000000000001" hidden="1" customHeight="1" x14ac:dyDescent="0.25">
      <c r="A1162" s="186"/>
      <c r="B1162" s="186"/>
      <c r="C1162" s="186"/>
      <c r="D1162" s="186"/>
      <c r="E1162" s="183"/>
      <c r="F1162" s="41" t="s">
        <v>336</v>
      </c>
      <c r="G1162" s="193">
        <v>31</v>
      </c>
      <c r="H1162" s="41" t="s">
        <v>335</v>
      </c>
      <c r="I1162" s="37"/>
      <c r="J1162" s="309"/>
      <c r="K1162" s="309"/>
      <c r="L1162" s="33"/>
      <c r="M1162" s="207"/>
    </row>
    <row r="1163" spans="1:16" ht="20.100000000000001" hidden="1" customHeight="1" x14ac:dyDescent="0.25">
      <c r="A1163" s="186"/>
      <c r="B1163" s="186"/>
      <c r="C1163" s="186"/>
      <c r="D1163" s="186">
        <v>4224</v>
      </c>
      <c r="E1163" s="186"/>
      <c r="F1163" s="45"/>
      <c r="G1163" s="193">
        <v>31</v>
      </c>
      <c r="H1163" s="41" t="s">
        <v>65</v>
      </c>
      <c r="I1163" s="37"/>
      <c r="J1163" s="309"/>
      <c r="K1163" s="309"/>
      <c r="L1163" s="33"/>
      <c r="M1163" s="207"/>
    </row>
    <row r="1164" spans="1:16" ht="20.100000000000001" hidden="1" customHeight="1" x14ac:dyDescent="0.25">
      <c r="A1164" s="186"/>
      <c r="B1164" s="186"/>
      <c r="C1164" s="186"/>
      <c r="D1164" s="186"/>
      <c r="E1164" s="183" t="s">
        <v>337</v>
      </c>
      <c r="F1164" s="41"/>
      <c r="G1164" s="193">
        <v>31</v>
      </c>
      <c r="H1164" s="41" t="s">
        <v>338</v>
      </c>
      <c r="I1164" s="37"/>
      <c r="J1164" s="309"/>
      <c r="K1164" s="309"/>
      <c r="L1164" s="33"/>
      <c r="M1164" s="207"/>
    </row>
    <row r="1165" spans="1:16" ht="20.100000000000001" hidden="1" customHeight="1" x14ac:dyDescent="0.25">
      <c r="A1165" s="186"/>
      <c r="B1165" s="186"/>
      <c r="C1165" s="186"/>
      <c r="D1165" s="186"/>
      <c r="E1165" s="183"/>
      <c r="F1165" s="41" t="s">
        <v>339</v>
      </c>
      <c r="G1165" s="193">
        <v>31</v>
      </c>
      <c r="H1165" s="41" t="s">
        <v>338</v>
      </c>
      <c r="I1165" s="37"/>
      <c r="J1165" s="309"/>
      <c r="K1165" s="309"/>
      <c r="L1165" s="33"/>
      <c r="M1165" s="207"/>
    </row>
    <row r="1166" spans="1:16" ht="20.100000000000001" hidden="1" customHeight="1" x14ac:dyDescent="0.25">
      <c r="A1166" s="186"/>
      <c r="B1166" s="186"/>
      <c r="C1166" s="186"/>
      <c r="D1166" s="186"/>
      <c r="E1166" s="183" t="s">
        <v>340</v>
      </c>
      <c r="F1166" s="41"/>
      <c r="G1166" s="193">
        <v>31</v>
      </c>
      <c r="H1166" s="41" t="s">
        <v>341</v>
      </c>
      <c r="I1166" s="37"/>
      <c r="J1166" s="309"/>
      <c r="K1166" s="309"/>
      <c r="L1166" s="33"/>
      <c r="M1166" s="207"/>
    </row>
    <row r="1167" spans="1:16" ht="20.100000000000001" hidden="1" customHeight="1" x14ac:dyDescent="0.25">
      <c r="A1167" s="186"/>
      <c r="B1167" s="186"/>
      <c r="C1167" s="186"/>
      <c r="D1167" s="186"/>
      <c r="E1167" s="183"/>
      <c r="F1167" s="41" t="s">
        <v>342</v>
      </c>
      <c r="G1167" s="193">
        <v>31</v>
      </c>
      <c r="H1167" s="41" t="s">
        <v>341</v>
      </c>
      <c r="I1167" s="37"/>
      <c r="J1167" s="309"/>
      <c r="K1167" s="309"/>
      <c r="L1167" s="33"/>
      <c r="M1167" s="207"/>
    </row>
    <row r="1168" spans="1:16" ht="28.5" customHeight="1" x14ac:dyDescent="0.25">
      <c r="A1168" s="250"/>
      <c r="B1168" s="250"/>
      <c r="C1168" s="250"/>
      <c r="D1168" s="250"/>
      <c r="E1168" s="250"/>
      <c r="F1168" s="251"/>
      <c r="G1168" s="251"/>
      <c r="H1168" s="251" t="s">
        <v>489</v>
      </c>
      <c r="I1168" s="251"/>
      <c r="J1168" s="313"/>
      <c r="K1168" s="313"/>
      <c r="L1168" s="33"/>
      <c r="M1168" s="207"/>
    </row>
    <row r="1169" spans="1:16" ht="20.100000000000001" customHeight="1" x14ac:dyDescent="0.25">
      <c r="A1169" s="184"/>
      <c r="B1169" s="184"/>
      <c r="C1169" s="184"/>
      <c r="D1169" s="184"/>
      <c r="E1169" s="184"/>
      <c r="F1169" s="43"/>
      <c r="G1169" s="43"/>
      <c r="H1169" s="44" t="s">
        <v>381</v>
      </c>
      <c r="I1169" s="37"/>
      <c r="J1169" s="309"/>
      <c r="K1169" s="309"/>
      <c r="L1169" s="33"/>
      <c r="M1169" s="207"/>
    </row>
    <row r="1170" spans="1:16" s="29" customFormat="1" ht="20.100000000000001" customHeight="1" x14ac:dyDescent="0.25">
      <c r="A1170" s="184">
        <v>3</v>
      </c>
      <c r="B1170" s="184"/>
      <c r="C1170" s="184"/>
      <c r="D1170" s="184"/>
      <c r="E1170" s="184"/>
      <c r="F1170" s="43"/>
      <c r="G1170" s="193" t="s">
        <v>480</v>
      </c>
      <c r="H1170" s="44" t="s">
        <v>80</v>
      </c>
      <c r="I1170" s="32">
        <f>I1171+I1190</f>
        <v>300000</v>
      </c>
      <c r="J1170" s="308">
        <f t="shared" ref="J1170:K1170" si="176">J1171+J1190</f>
        <v>0</v>
      </c>
      <c r="K1170" s="308">
        <f t="shared" si="176"/>
        <v>300000</v>
      </c>
      <c r="L1170" s="33"/>
      <c r="M1170" s="207"/>
      <c r="N1170" s="296"/>
      <c r="O1170" s="28"/>
      <c r="P1170" s="28"/>
    </row>
    <row r="1171" spans="1:16" s="29" customFormat="1" ht="20.100000000000001" customHeight="1" x14ac:dyDescent="0.25">
      <c r="A1171" s="184"/>
      <c r="B1171" s="184">
        <v>31</v>
      </c>
      <c r="C1171" s="184"/>
      <c r="D1171" s="184"/>
      <c r="E1171" s="184"/>
      <c r="F1171" s="43"/>
      <c r="G1171" s="193" t="s">
        <v>480</v>
      </c>
      <c r="H1171" s="44" t="s">
        <v>12</v>
      </c>
      <c r="I1171" s="32">
        <f>I1172+I1181</f>
        <v>137000</v>
      </c>
      <c r="J1171" s="308">
        <f>J1172+J1181</f>
        <v>0</v>
      </c>
      <c r="K1171" s="308">
        <f>K1172+K1181</f>
        <v>137000</v>
      </c>
      <c r="L1171" s="33"/>
      <c r="M1171" s="207"/>
      <c r="N1171" s="296"/>
      <c r="O1171" s="28"/>
      <c r="P1171" s="28"/>
    </row>
    <row r="1172" spans="1:16" s="159" customFormat="1" ht="20.100000000000001" customHeight="1" x14ac:dyDescent="0.25">
      <c r="A1172" s="188"/>
      <c r="B1172" s="188"/>
      <c r="C1172" s="184">
        <v>311</v>
      </c>
      <c r="D1172" s="184"/>
      <c r="E1172" s="184"/>
      <c r="F1172" s="43"/>
      <c r="G1172" s="193" t="s">
        <v>480</v>
      </c>
      <c r="H1172" s="44" t="s">
        <v>13</v>
      </c>
      <c r="I1172" s="32">
        <f>I1173+I1176</f>
        <v>117600</v>
      </c>
      <c r="J1172" s="308">
        <f>J1173+J1176</f>
        <v>0</v>
      </c>
      <c r="K1172" s="308">
        <f>K1173+K1176</f>
        <v>117600</v>
      </c>
      <c r="L1172" s="33"/>
      <c r="M1172" s="207"/>
      <c r="N1172" s="296"/>
      <c r="O1172" s="158"/>
      <c r="P1172" s="158"/>
    </row>
    <row r="1173" spans="1:16" ht="20.100000000000001" customHeight="1" x14ac:dyDescent="0.25">
      <c r="A1173" s="186"/>
      <c r="B1173" s="186"/>
      <c r="C1173" s="186"/>
      <c r="D1173" s="186">
        <v>3111</v>
      </c>
      <c r="E1173" s="186"/>
      <c r="F1173" s="45"/>
      <c r="G1173" s="193" t="s">
        <v>480</v>
      </c>
      <c r="H1173" s="41" t="s">
        <v>14</v>
      </c>
      <c r="I1173" s="37">
        <f t="shared" ref="I1173:K1174" si="177">I1174</f>
        <v>106500</v>
      </c>
      <c r="J1173" s="309">
        <f t="shared" si="177"/>
        <v>0</v>
      </c>
      <c r="K1173" s="309">
        <f t="shared" si="177"/>
        <v>106500</v>
      </c>
      <c r="L1173" s="33"/>
      <c r="M1173" s="207"/>
    </row>
    <row r="1174" spans="1:16" ht="20.100000000000001" hidden="1" customHeight="1" x14ac:dyDescent="0.25">
      <c r="A1174" s="186"/>
      <c r="B1174" s="186"/>
      <c r="C1174" s="186"/>
      <c r="D1174" s="186"/>
      <c r="E1174" s="183" t="s">
        <v>289</v>
      </c>
      <c r="F1174" s="41"/>
      <c r="G1174" s="193" t="s">
        <v>480</v>
      </c>
      <c r="H1174" s="41" t="s">
        <v>290</v>
      </c>
      <c r="I1174" s="37">
        <f t="shared" si="177"/>
        <v>106500</v>
      </c>
      <c r="J1174" s="309">
        <f t="shared" si="177"/>
        <v>0</v>
      </c>
      <c r="K1174" s="309">
        <f t="shared" si="177"/>
        <v>106500</v>
      </c>
      <c r="L1174" s="33"/>
      <c r="M1174" s="207"/>
      <c r="N1174" s="302"/>
      <c r="O1174" s="40"/>
      <c r="P1174" s="38"/>
    </row>
    <row r="1175" spans="1:16" ht="20.100000000000001" hidden="1" customHeight="1" x14ac:dyDescent="0.25">
      <c r="A1175" s="186"/>
      <c r="B1175" s="186"/>
      <c r="C1175" s="186"/>
      <c r="D1175" s="186"/>
      <c r="E1175" s="183"/>
      <c r="F1175" s="41" t="s">
        <v>291</v>
      </c>
      <c r="G1175" s="193" t="s">
        <v>480</v>
      </c>
      <c r="H1175" s="41" t="s">
        <v>290</v>
      </c>
      <c r="I1175" s="37">
        <v>106500</v>
      </c>
      <c r="J1175" s="309">
        <f>K1175-I1175</f>
        <v>0</v>
      </c>
      <c r="K1175" s="309">
        <v>106500</v>
      </c>
      <c r="L1175" s="33"/>
      <c r="M1175" s="207"/>
      <c r="N1175" s="302"/>
      <c r="O1175" s="40"/>
      <c r="P1175" s="38"/>
    </row>
    <row r="1176" spans="1:16" ht="20.100000000000001" customHeight="1" x14ac:dyDescent="0.25">
      <c r="A1176" s="186"/>
      <c r="B1176" s="186"/>
      <c r="C1176" s="186"/>
      <c r="D1176" s="186">
        <v>3114</v>
      </c>
      <c r="E1176" s="186"/>
      <c r="F1176" s="45"/>
      <c r="G1176" s="193" t="s">
        <v>480</v>
      </c>
      <c r="H1176" s="41" t="s">
        <v>16</v>
      </c>
      <c r="I1176" s="37">
        <f t="shared" ref="I1176:K1177" si="178">I1177</f>
        <v>11100</v>
      </c>
      <c r="J1176" s="309">
        <f t="shared" si="178"/>
        <v>0</v>
      </c>
      <c r="K1176" s="309">
        <f t="shared" si="178"/>
        <v>11100</v>
      </c>
      <c r="L1176" s="33"/>
      <c r="M1176" s="207"/>
    </row>
    <row r="1177" spans="1:16" ht="20.100000000000001" hidden="1" customHeight="1" x14ac:dyDescent="0.25">
      <c r="A1177" s="186"/>
      <c r="B1177" s="186"/>
      <c r="C1177" s="186"/>
      <c r="D1177" s="186"/>
      <c r="E1177" s="183" t="s">
        <v>295</v>
      </c>
      <c r="F1177" s="41"/>
      <c r="G1177" s="193" t="s">
        <v>480</v>
      </c>
      <c r="H1177" s="41" t="s">
        <v>16</v>
      </c>
      <c r="I1177" s="37">
        <f t="shared" si="178"/>
        <v>11100</v>
      </c>
      <c r="J1177" s="309">
        <f t="shared" si="178"/>
        <v>0</v>
      </c>
      <c r="K1177" s="309">
        <f t="shared" si="178"/>
        <v>11100</v>
      </c>
      <c r="L1177" s="33"/>
      <c r="M1177" s="207"/>
    </row>
    <row r="1178" spans="1:16" ht="20.100000000000001" hidden="1" customHeight="1" x14ac:dyDescent="0.25">
      <c r="A1178" s="186"/>
      <c r="B1178" s="186"/>
      <c r="C1178" s="186"/>
      <c r="D1178" s="186"/>
      <c r="E1178" s="183"/>
      <c r="F1178" s="41" t="s">
        <v>296</v>
      </c>
      <c r="G1178" s="193" t="s">
        <v>480</v>
      </c>
      <c r="H1178" s="41" t="s">
        <v>16</v>
      </c>
      <c r="I1178" s="37">
        <v>11100</v>
      </c>
      <c r="J1178" s="309">
        <f>K1178-I1178</f>
        <v>0</v>
      </c>
      <c r="K1178" s="309">
        <v>11100</v>
      </c>
      <c r="L1178" s="33"/>
      <c r="M1178" s="207"/>
    </row>
    <row r="1179" spans="1:16" s="29" customFormat="1" ht="20.100000000000001" customHeight="1" x14ac:dyDescent="0.25">
      <c r="A1179" s="184"/>
      <c r="B1179" s="184"/>
      <c r="C1179" s="184">
        <v>312</v>
      </c>
      <c r="D1179" s="184"/>
      <c r="E1179" s="185"/>
      <c r="F1179" s="44"/>
      <c r="G1179" s="193" t="s">
        <v>480</v>
      </c>
      <c r="H1179" s="44" t="s">
        <v>17</v>
      </c>
      <c r="I1179" s="37">
        <f>I1180</f>
        <v>0</v>
      </c>
      <c r="J1179" s="309">
        <f>J1180</f>
        <v>0</v>
      </c>
      <c r="K1179" s="309">
        <f>K1180</f>
        <v>0</v>
      </c>
      <c r="L1179" s="33"/>
      <c r="M1179" s="207"/>
      <c r="N1179" s="296"/>
      <c r="O1179" s="28"/>
      <c r="P1179" s="35"/>
    </row>
    <row r="1180" spans="1:16" ht="20.100000000000001" customHeight="1" x14ac:dyDescent="0.25">
      <c r="A1180" s="186"/>
      <c r="B1180" s="186"/>
      <c r="C1180" s="186"/>
      <c r="D1180" s="186">
        <v>3121</v>
      </c>
      <c r="E1180" s="183"/>
      <c r="F1180" s="41"/>
      <c r="G1180" s="193" t="s">
        <v>480</v>
      </c>
      <c r="H1180" s="41" t="s">
        <v>17</v>
      </c>
      <c r="I1180" s="37">
        <v>0</v>
      </c>
      <c r="J1180" s="309">
        <v>0</v>
      </c>
      <c r="K1180" s="309">
        <v>0</v>
      </c>
      <c r="L1180" s="33"/>
      <c r="M1180" s="207"/>
      <c r="P1180" s="38"/>
    </row>
    <row r="1181" spans="1:16" s="159" customFormat="1" ht="20.100000000000001" customHeight="1" x14ac:dyDescent="0.25">
      <c r="A1181" s="188"/>
      <c r="B1181" s="188"/>
      <c r="C1181" s="184">
        <v>313</v>
      </c>
      <c r="D1181" s="184"/>
      <c r="E1181" s="184"/>
      <c r="F1181" s="43"/>
      <c r="G1181" s="193" t="s">
        <v>480</v>
      </c>
      <c r="H1181" s="44" t="s">
        <v>99</v>
      </c>
      <c r="I1181" s="32">
        <f>I1182+I1187</f>
        <v>19400</v>
      </c>
      <c r="J1181" s="308">
        <f>J1182+J1187</f>
        <v>0</v>
      </c>
      <c r="K1181" s="308">
        <f>K1182+K1187</f>
        <v>19400</v>
      </c>
      <c r="L1181" s="33"/>
      <c r="M1181" s="207"/>
      <c r="N1181" s="296"/>
      <c r="O1181" s="158"/>
      <c r="P1181" s="158"/>
    </row>
    <row r="1182" spans="1:16" ht="27.75" customHeight="1" x14ac:dyDescent="0.25">
      <c r="A1182" s="186"/>
      <c r="B1182" s="186"/>
      <c r="C1182" s="186"/>
      <c r="D1182" s="186">
        <v>3132</v>
      </c>
      <c r="E1182" s="186"/>
      <c r="F1182" s="45"/>
      <c r="G1182" s="193" t="s">
        <v>480</v>
      </c>
      <c r="H1182" s="41" t="s">
        <v>19</v>
      </c>
      <c r="I1182" s="37">
        <f>I1183+I1185</f>
        <v>19400</v>
      </c>
      <c r="J1182" s="309">
        <f>J1183+J1185</f>
        <v>0</v>
      </c>
      <c r="K1182" s="309">
        <f>K1183+K1185</f>
        <v>19400</v>
      </c>
      <c r="L1182" s="33"/>
      <c r="M1182" s="207"/>
      <c r="P1182" s="38"/>
    </row>
    <row r="1183" spans="1:16" ht="31.5" hidden="1" customHeight="1" x14ac:dyDescent="0.25">
      <c r="A1183" s="186"/>
      <c r="B1183" s="186"/>
      <c r="C1183" s="186"/>
      <c r="D1183" s="186"/>
      <c r="E1183" s="183" t="s">
        <v>300</v>
      </c>
      <c r="F1183" s="41"/>
      <c r="G1183" s="193" t="s">
        <v>480</v>
      </c>
      <c r="H1183" s="41" t="s">
        <v>19</v>
      </c>
      <c r="I1183" s="37">
        <f>I1184</f>
        <v>19400</v>
      </c>
      <c r="J1183" s="309">
        <f>J1184</f>
        <v>0</v>
      </c>
      <c r="K1183" s="309">
        <f>K1184</f>
        <v>19400</v>
      </c>
      <c r="L1183" s="33"/>
      <c r="M1183" s="207"/>
    </row>
    <row r="1184" spans="1:16" ht="20.100000000000001" hidden="1" customHeight="1" x14ac:dyDescent="0.25">
      <c r="A1184" s="186"/>
      <c r="B1184" s="186"/>
      <c r="C1184" s="186"/>
      <c r="D1184" s="186"/>
      <c r="E1184" s="183"/>
      <c r="F1184" s="41" t="s">
        <v>301</v>
      </c>
      <c r="G1184" s="193" t="s">
        <v>480</v>
      </c>
      <c r="H1184" s="41" t="s">
        <v>19</v>
      </c>
      <c r="I1184" s="37">
        <v>19400</v>
      </c>
      <c r="J1184" s="309">
        <f>K1184-I1184</f>
        <v>0</v>
      </c>
      <c r="K1184" s="309">
        <v>19400</v>
      </c>
      <c r="L1184" s="33"/>
      <c r="M1184" s="207"/>
    </row>
    <row r="1185" spans="1:16" ht="30" hidden="1" customHeight="1" x14ac:dyDescent="0.25">
      <c r="A1185" s="186"/>
      <c r="B1185" s="186"/>
      <c r="C1185" s="186"/>
      <c r="D1185" s="186"/>
      <c r="E1185" s="183" t="s">
        <v>302</v>
      </c>
      <c r="F1185" s="41"/>
      <c r="G1185" s="193" t="s">
        <v>463</v>
      </c>
      <c r="H1185" s="41" t="s">
        <v>100</v>
      </c>
      <c r="I1185" s="37">
        <f>I1186</f>
        <v>0</v>
      </c>
      <c r="J1185" s="309">
        <f>J1186</f>
        <v>0</v>
      </c>
      <c r="K1185" s="309">
        <f>K1186</f>
        <v>0</v>
      </c>
      <c r="L1185" s="33"/>
      <c r="M1185" s="207"/>
      <c r="P1185" s="38"/>
    </row>
    <row r="1186" spans="1:16" ht="30" hidden="1" customHeight="1" x14ac:dyDescent="0.25">
      <c r="A1186" s="186"/>
      <c r="B1186" s="186"/>
      <c r="C1186" s="186"/>
      <c r="D1186" s="186"/>
      <c r="E1186" s="183"/>
      <c r="F1186" s="41" t="s">
        <v>303</v>
      </c>
      <c r="G1186" s="193" t="s">
        <v>463</v>
      </c>
      <c r="H1186" s="41" t="s">
        <v>100</v>
      </c>
      <c r="I1186" s="37">
        <v>0</v>
      </c>
      <c r="J1186" s="309">
        <f>K1186-I1186</f>
        <v>0</v>
      </c>
      <c r="K1186" s="309">
        <v>0</v>
      </c>
      <c r="L1186" s="33"/>
      <c r="M1186" s="207"/>
      <c r="P1186" s="38"/>
    </row>
    <row r="1187" spans="1:16" ht="30.75" hidden="1" customHeight="1" x14ac:dyDescent="0.25">
      <c r="A1187" s="186"/>
      <c r="B1187" s="186"/>
      <c r="C1187" s="186"/>
      <c r="D1187" s="186">
        <v>3133</v>
      </c>
      <c r="E1187" s="186"/>
      <c r="F1187" s="45"/>
      <c r="G1187" s="193" t="s">
        <v>463</v>
      </c>
      <c r="H1187" s="41" t="s">
        <v>20</v>
      </c>
      <c r="I1187" s="37">
        <f t="shared" ref="I1187:K1188" si="179">I1188</f>
        <v>0</v>
      </c>
      <c r="J1187" s="309">
        <f t="shared" si="179"/>
        <v>0</v>
      </c>
      <c r="K1187" s="309">
        <f t="shared" si="179"/>
        <v>0</v>
      </c>
      <c r="L1187" s="33"/>
      <c r="M1187" s="207"/>
      <c r="P1187" s="38"/>
    </row>
    <row r="1188" spans="1:16" ht="30" hidden="1" customHeight="1" x14ac:dyDescent="0.25">
      <c r="A1188" s="186"/>
      <c r="B1188" s="186"/>
      <c r="C1188" s="186"/>
      <c r="D1188" s="186"/>
      <c r="E1188" s="183" t="s">
        <v>304</v>
      </c>
      <c r="F1188" s="41"/>
      <c r="G1188" s="193" t="s">
        <v>463</v>
      </c>
      <c r="H1188" s="41" t="s">
        <v>20</v>
      </c>
      <c r="I1188" s="37">
        <f t="shared" si="179"/>
        <v>0</v>
      </c>
      <c r="J1188" s="309">
        <f t="shared" si="179"/>
        <v>0</v>
      </c>
      <c r="K1188" s="309">
        <f t="shared" si="179"/>
        <v>0</v>
      </c>
      <c r="L1188" s="33"/>
      <c r="M1188" s="207"/>
    </row>
    <row r="1189" spans="1:16" ht="30" hidden="1" customHeight="1" x14ac:dyDescent="0.25">
      <c r="A1189" s="186"/>
      <c r="B1189" s="186"/>
      <c r="C1189" s="186"/>
      <c r="D1189" s="186"/>
      <c r="E1189" s="183"/>
      <c r="F1189" s="41" t="s">
        <v>305</v>
      </c>
      <c r="G1189" s="193" t="s">
        <v>463</v>
      </c>
      <c r="H1189" s="41" t="s">
        <v>20</v>
      </c>
      <c r="I1189" s="37">
        <v>0</v>
      </c>
      <c r="J1189" s="309">
        <f>K1189-I1189</f>
        <v>0</v>
      </c>
      <c r="K1189" s="309">
        <v>0</v>
      </c>
      <c r="L1189" s="33"/>
      <c r="M1189" s="207"/>
    </row>
    <row r="1190" spans="1:16" s="29" customFormat="1" ht="20.100000000000001" customHeight="1" x14ac:dyDescent="0.25">
      <c r="A1190" s="184"/>
      <c r="B1190" s="184">
        <v>32</v>
      </c>
      <c r="C1190" s="184"/>
      <c r="D1190" s="184"/>
      <c r="E1190" s="184"/>
      <c r="F1190" s="43"/>
      <c r="G1190" s="193" t="s">
        <v>480</v>
      </c>
      <c r="H1190" s="44" t="s">
        <v>21</v>
      </c>
      <c r="I1190" s="32">
        <f>I1191+I1207+I1231+I1260</f>
        <v>163000</v>
      </c>
      <c r="J1190" s="308">
        <f t="shared" ref="J1190:K1190" si="180">J1191+J1207+J1231+J1260</f>
        <v>0</v>
      </c>
      <c r="K1190" s="308">
        <f t="shared" si="180"/>
        <v>163000</v>
      </c>
      <c r="L1190" s="33"/>
      <c r="M1190" s="207"/>
      <c r="N1190" s="296"/>
      <c r="O1190" s="28"/>
      <c r="P1190" s="35"/>
    </row>
    <row r="1191" spans="1:16" s="159" customFormat="1" ht="20.100000000000001" customHeight="1" x14ac:dyDescent="0.25">
      <c r="A1191" s="188"/>
      <c r="B1191" s="188"/>
      <c r="C1191" s="184">
        <v>321</v>
      </c>
      <c r="D1191" s="184"/>
      <c r="E1191" s="184"/>
      <c r="F1191" s="43"/>
      <c r="G1191" s="193" t="s">
        <v>480</v>
      </c>
      <c r="H1191" s="44" t="s">
        <v>22</v>
      </c>
      <c r="I1191" s="32">
        <f>I1192+I1201</f>
        <v>4200</v>
      </c>
      <c r="J1191" s="308">
        <f>J1192+J1201</f>
        <v>0</v>
      </c>
      <c r="K1191" s="308">
        <f>K1192+K1201</f>
        <v>4200</v>
      </c>
      <c r="L1191" s="33"/>
      <c r="M1191" s="207"/>
      <c r="N1191" s="296"/>
      <c r="O1191" s="158"/>
      <c r="P1191" s="163"/>
    </row>
    <row r="1192" spans="1:16" ht="20.100000000000001" customHeight="1" x14ac:dyDescent="0.25">
      <c r="A1192" s="186"/>
      <c r="B1192" s="186"/>
      <c r="C1192" s="186"/>
      <c r="D1192" s="186">
        <v>3211</v>
      </c>
      <c r="E1192" s="186"/>
      <c r="F1192" s="45"/>
      <c r="G1192" s="193" t="s">
        <v>480</v>
      </c>
      <c r="H1192" s="41" t="s">
        <v>23</v>
      </c>
      <c r="I1192" s="37">
        <f>I1193+I1195</f>
        <v>1700</v>
      </c>
      <c r="J1192" s="309">
        <f>J1193+J1195</f>
        <v>-340</v>
      </c>
      <c r="K1192" s="309">
        <f>K1193+K1195</f>
        <v>1360</v>
      </c>
      <c r="L1192" s="33"/>
      <c r="M1192" s="207"/>
      <c r="P1192" s="38"/>
    </row>
    <row r="1193" spans="1:16" ht="20.100000000000001" hidden="1" customHeight="1" x14ac:dyDescent="0.25">
      <c r="A1193" s="186"/>
      <c r="B1193" s="186"/>
      <c r="C1193" s="186"/>
      <c r="D1193" s="186"/>
      <c r="E1193" s="183" t="s">
        <v>306</v>
      </c>
      <c r="F1193" s="41"/>
      <c r="G1193" s="193" t="s">
        <v>480</v>
      </c>
      <c r="H1193" s="41" t="s">
        <v>101</v>
      </c>
      <c r="I1193" s="37">
        <f t="shared" ref="I1193:K1193" si="181">I1194</f>
        <v>700</v>
      </c>
      <c r="J1193" s="309">
        <f t="shared" si="181"/>
        <v>0</v>
      </c>
      <c r="K1193" s="309">
        <f t="shared" si="181"/>
        <v>700</v>
      </c>
      <c r="L1193" s="33"/>
      <c r="M1193" s="207"/>
    </row>
    <row r="1194" spans="1:16" ht="20.100000000000001" hidden="1" customHeight="1" x14ac:dyDescent="0.25">
      <c r="A1194" s="186"/>
      <c r="B1194" s="186"/>
      <c r="C1194" s="186"/>
      <c r="D1194" s="186"/>
      <c r="E1194" s="183"/>
      <c r="F1194" s="41" t="s">
        <v>307</v>
      </c>
      <c r="G1194" s="193" t="s">
        <v>480</v>
      </c>
      <c r="H1194" s="41" t="s">
        <v>101</v>
      </c>
      <c r="I1194" s="37">
        <v>700</v>
      </c>
      <c r="J1194" s="309">
        <f>K1194-I1194</f>
        <v>0</v>
      </c>
      <c r="K1194" s="309">
        <v>700</v>
      </c>
      <c r="L1194" s="33"/>
      <c r="M1194" s="207"/>
    </row>
    <row r="1195" spans="1:16" ht="30" hidden="1" customHeight="1" x14ac:dyDescent="0.25">
      <c r="A1195" s="186"/>
      <c r="B1195" s="186"/>
      <c r="C1195" s="186"/>
      <c r="D1195" s="186"/>
      <c r="E1195" s="183" t="s">
        <v>308</v>
      </c>
      <c r="F1195" s="41"/>
      <c r="G1195" s="193" t="s">
        <v>480</v>
      </c>
      <c r="H1195" s="41" t="s">
        <v>102</v>
      </c>
      <c r="I1195" s="37">
        <f>I1196</f>
        <v>1000</v>
      </c>
      <c r="J1195" s="309">
        <f t="shared" ref="J1195:K1195" si="182">J1196</f>
        <v>-340</v>
      </c>
      <c r="K1195" s="309">
        <f t="shared" si="182"/>
        <v>660</v>
      </c>
      <c r="L1195" s="33"/>
      <c r="M1195" s="207"/>
      <c r="P1195" s="38"/>
    </row>
    <row r="1196" spans="1:16" ht="30" hidden="1" customHeight="1" x14ac:dyDescent="0.25">
      <c r="A1196" s="186"/>
      <c r="B1196" s="186"/>
      <c r="C1196" s="186"/>
      <c r="D1196" s="186"/>
      <c r="E1196" s="183"/>
      <c r="F1196" s="41" t="s">
        <v>309</v>
      </c>
      <c r="G1196" s="193" t="s">
        <v>480</v>
      </c>
      <c r="H1196" s="41" t="s">
        <v>102</v>
      </c>
      <c r="I1196" s="37">
        <v>1000</v>
      </c>
      <c r="J1196" s="309">
        <f>K1196-I1196</f>
        <v>-340</v>
      </c>
      <c r="K1196" s="309">
        <v>660</v>
      </c>
      <c r="L1196" s="33"/>
      <c r="M1196" s="207"/>
      <c r="P1196" s="38"/>
    </row>
    <row r="1197" spans="1:16" ht="30" hidden="1" customHeight="1" x14ac:dyDescent="0.25">
      <c r="A1197" s="186"/>
      <c r="B1197" s="186"/>
      <c r="C1197" s="186"/>
      <c r="D1197" s="186"/>
      <c r="E1197" s="183" t="s">
        <v>310</v>
      </c>
      <c r="F1197" s="41"/>
      <c r="G1197" s="193" t="s">
        <v>463</v>
      </c>
      <c r="H1197" s="41" t="s">
        <v>355</v>
      </c>
      <c r="I1197" s="37"/>
      <c r="J1197" s="309"/>
      <c r="K1197" s="309"/>
      <c r="L1197" s="33"/>
      <c r="M1197" s="207"/>
      <c r="P1197" s="38"/>
    </row>
    <row r="1198" spans="1:16" ht="30" hidden="1" customHeight="1" x14ac:dyDescent="0.25">
      <c r="A1198" s="186"/>
      <c r="B1198" s="186"/>
      <c r="C1198" s="186"/>
      <c r="D1198" s="186"/>
      <c r="E1198" s="183"/>
      <c r="F1198" s="41" t="s">
        <v>311</v>
      </c>
      <c r="G1198" s="193" t="s">
        <v>463</v>
      </c>
      <c r="H1198" s="41" t="s">
        <v>355</v>
      </c>
      <c r="I1198" s="37"/>
      <c r="J1198" s="309"/>
      <c r="K1198" s="309"/>
      <c r="L1198" s="33"/>
      <c r="M1198" s="207"/>
      <c r="P1198" s="38"/>
    </row>
    <row r="1199" spans="1:16" ht="20.100000000000001" hidden="1" customHeight="1" x14ac:dyDescent="0.25">
      <c r="A1199" s="186"/>
      <c r="B1199" s="186"/>
      <c r="C1199" s="186"/>
      <c r="D1199" s="186"/>
      <c r="E1199" s="183" t="s">
        <v>312</v>
      </c>
      <c r="F1199" s="41"/>
      <c r="G1199" s="193" t="s">
        <v>463</v>
      </c>
      <c r="H1199" s="41" t="s">
        <v>104</v>
      </c>
      <c r="I1199" s="37"/>
      <c r="J1199" s="309"/>
      <c r="K1199" s="309"/>
      <c r="L1199" s="33"/>
      <c r="M1199" s="207"/>
      <c r="P1199" s="38"/>
    </row>
    <row r="1200" spans="1:16" ht="20.100000000000001" hidden="1" customHeight="1" x14ac:dyDescent="0.25">
      <c r="A1200" s="186"/>
      <c r="B1200" s="186"/>
      <c r="C1200" s="186"/>
      <c r="D1200" s="186"/>
      <c r="E1200" s="183"/>
      <c r="F1200" s="41" t="s">
        <v>313</v>
      </c>
      <c r="G1200" s="193" t="s">
        <v>463</v>
      </c>
      <c r="H1200" s="41" t="s">
        <v>104</v>
      </c>
      <c r="I1200" s="37"/>
      <c r="J1200" s="309"/>
      <c r="K1200" s="309"/>
      <c r="L1200" s="33"/>
      <c r="M1200" s="207"/>
      <c r="P1200" s="38"/>
    </row>
    <row r="1201" spans="1:17" ht="20.100000000000001" customHeight="1" x14ac:dyDescent="0.25">
      <c r="A1201" s="186"/>
      <c r="B1201" s="186"/>
      <c r="C1201" s="186"/>
      <c r="D1201" s="186">
        <v>3213</v>
      </c>
      <c r="E1201" s="186"/>
      <c r="F1201" s="45"/>
      <c r="G1201" s="193" t="s">
        <v>480</v>
      </c>
      <c r="H1201" s="41" t="s">
        <v>25</v>
      </c>
      <c r="I1201" s="37">
        <f t="shared" ref="I1201:K1202" si="183">I1202</f>
        <v>2500</v>
      </c>
      <c r="J1201" s="309">
        <f t="shared" si="183"/>
        <v>340</v>
      </c>
      <c r="K1201" s="309">
        <f t="shared" si="183"/>
        <v>2840</v>
      </c>
      <c r="L1201" s="33"/>
      <c r="M1201" s="207"/>
      <c r="P1201" s="38"/>
    </row>
    <row r="1202" spans="1:17" ht="20.100000000000001" hidden="1" customHeight="1" x14ac:dyDescent="0.25">
      <c r="A1202" s="186"/>
      <c r="B1202" s="186"/>
      <c r="C1202" s="186"/>
      <c r="D1202" s="186"/>
      <c r="E1202" s="183" t="s">
        <v>107</v>
      </c>
      <c r="F1202" s="41"/>
      <c r="G1202" s="193" t="s">
        <v>480</v>
      </c>
      <c r="H1202" s="41" t="s">
        <v>108</v>
      </c>
      <c r="I1202" s="37">
        <f t="shared" si="183"/>
        <v>2500</v>
      </c>
      <c r="J1202" s="309">
        <f t="shared" si="183"/>
        <v>340</v>
      </c>
      <c r="K1202" s="309">
        <f t="shared" si="183"/>
        <v>2840</v>
      </c>
      <c r="L1202" s="33"/>
      <c r="M1202" s="207"/>
      <c r="P1202" s="38"/>
    </row>
    <row r="1203" spans="1:17" ht="20.100000000000001" hidden="1" customHeight="1" x14ac:dyDescent="0.25">
      <c r="A1203" s="186"/>
      <c r="B1203" s="186"/>
      <c r="C1203" s="186"/>
      <c r="D1203" s="186"/>
      <c r="E1203" s="183"/>
      <c r="F1203" s="41" t="s">
        <v>109</v>
      </c>
      <c r="G1203" s="193" t="s">
        <v>480</v>
      </c>
      <c r="H1203" s="41" t="s">
        <v>319</v>
      </c>
      <c r="I1203" s="37">
        <v>2500</v>
      </c>
      <c r="J1203" s="309">
        <f>K1203-I1203</f>
        <v>340</v>
      </c>
      <c r="K1203" s="309">
        <v>2840</v>
      </c>
      <c r="L1203" s="33"/>
      <c r="M1203" s="207"/>
      <c r="P1203" s="38"/>
    </row>
    <row r="1204" spans="1:17" ht="20.100000000000001" hidden="1" customHeight="1" x14ac:dyDescent="0.25">
      <c r="A1204" s="186"/>
      <c r="B1204" s="186"/>
      <c r="C1204" s="186"/>
      <c r="D1204" s="186"/>
      <c r="E1204" s="183"/>
      <c r="F1204" s="41" t="s">
        <v>111</v>
      </c>
      <c r="G1204" s="193" t="s">
        <v>463</v>
      </c>
      <c r="H1204" s="41" t="s">
        <v>320</v>
      </c>
      <c r="I1204" s="37"/>
      <c r="J1204" s="309"/>
      <c r="K1204" s="309"/>
      <c r="L1204" s="33"/>
      <c r="M1204" s="207"/>
      <c r="P1204" s="38"/>
    </row>
    <row r="1205" spans="1:17" ht="20.100000000000001" hidden="1" customHeight="1" x14ac:dyDescent="0.25">
      <c r="A1205" s="186"/>
      <c r="B1205" s="186"/>
      <c r="C1205" s="186"/>
      <c r="D1205" s="186"/>
      <c r="E1205" s="183" t="s">
        <v>113</v>
      </c>
      <c r="F1205" s="41"/>
      <c r="G1205" s="193" t="s">
        <v>463</v>
      </c>
      <c r="H1205" s="41" t="s">
        <v>114</v>
      </c>
      <c r="I1205" s="37"/>
      <c r="J1205" s="309"/>
      <c r="K1205" s="309"/>
      <c r="L1205" s="33"/>
      <c r="M1205" s="207"/>
      <c r="P1205" s="38"/>
    </row>
    <row r="1206" spans="1:17" ht="20.100000000000001" hidden="1" customHeight="1" x14ac:dyDescent="0.25">
      <c r="A1206" s="186"/>
      <c r="B1206" s="186"/>
      <c r="C1206" s="186"/>
      <c r="D1206" s="186"/>
      <c r="E1206" s="183"/>
      <c r="F1206" s="41" t="s">
        <v>115</v>
      </c>
      <c r="G1206" s="193" t="s">
        <v>463</v>
      </c>
      <c r="H1206" s="41" t="s">
        <v>114</v>
      </c>
      <c r="I1206" s="37"/>
      <c r="J1206" s="309"/>
      <c r="K1206" s="309"/>
      <c r="L1206" s="33"/>
      <c r="M1206" s="207"/>
      <c r="P1206" s="38"/>
    </row>
    <row r="1207" spans="1:17" s="159" customFormat="1" ht="20.100000000000001" customHeight="1" x14ac:dyDescent="0.25">
      <c r="A1207" s="188"/>
      <c r="B1207" s="188"/>
      <c r="C1207" s="184">
        <v>322</v>
      </c>
      <c r="D1207" s="184"/>
      <c r="E1207" s="184"/>
      <c r="F1207" s="43"/>
      <c r="G1207" s="193" t="s">
        <v>480</v>
      </c>
      <c r="H1207" s="44" t="s">
        <v>26</v>
      </c>
      <c r="I1207" s="32">
        <f>I1208+I1218+I1223</f>
        <v>56600</v>
      </c>
      <c r="J1207" s="308">
        <f>J1208+J1218+J1223</f>
        <v>0</v>
      </c>
      <c r="K1207" s="308">
        <f>K1208+K1218+K1223</f>
        <v>56600</v>
      </c>
      <c r="L1207" s="33"/>
      <c r="M1207" s="207"/>
      <c r="N1207" s="296"/>
      <c r="O1207" s="158"/>
      <c r="P1207" s="163"/>
    </row>
    <row r="1208" spans="1:17" ht="20.100000000000001" customHeight="1" x14ac:dyDescent="0.25">
      <c r="A1208" s="186"/>
      <c r="B1208" s="186"/>
      <c r="C1208" s="186"/>
      <c r="D1208" s="186">
        <v>3221</v>
      </c>
      <c r="E1208" s="186"/>
      <c r="F1208" s="45"/>
      <c r="G1208" s="193" t="s">
        <v>480</v>
      </c>
      <c r="H1208" s="41" t="s">
        <v>116</v>
      </c>
      <c r="I1208" s="37">
        <f>I1209+I1214+I1216</f>
        <v>5600</v>
      </c>
      <c r="J1208" s="309">
        <f>J1209+J1214+J1216</f>
        <v>0</v>
      </c>
      <c r="K1208" s="309">
        <f>K1209+K1214+K1216</f>
        <v>5600</v>
      </c>
      <c r="L1208" s="33"/>
      <c r="M1208" s="207"/>
      <c r="P1208" s="38"/>
    </row>
    <row r="1209" spans="1:17" ht="20.100000000000001" hidden="1" customHeight="1" x14ac:dyDescent="0.25">
      <c r="A1209" s="186"/>
      <c r="B1209" s="186"/>
      <c r="C1209" s="186"/>
      <c r="D1209" s="186"/>
      <c r="E1209" s="183" t="s">
        <v>117</v>
      </c>
      <c r="F1209" s="41"/>
      <c r="G1209" s="193" t="s">
        <v>480</v>
      </c>
      <c r="H1209" s="41" t="s">
        <v>118</v>
      </c>
      <c r="I1209" s="37">
        <f>I1210+I1211</f>
        <v>3900</v>
      </c>
      <c r="J1209" s="309">
        <f>J1210+J1211</f>
        <v>-1100</v>
      </c>
      <c r="K1209" s="309">
        <f>K1210+K1211</f>
        <v>2800</v>
      </c>
      <c r="L1209" s="33"/>
      <c r="M1209" s="207"/>
      <c r="P1209" s="38"/>
    </row>
    <row r="1210" spans="1:17" ht="20.100000000000001" hidden="1" customHeight="1" x14ac:dyDescent="0.25">
      <c r="A1210" s="186"/>
      <c r="B1210" s="186"/>
      <c r="C1210" s="186"/>
      <c r="D1210" s="186"/>
      <c r="E1210" s="183"/>
      <c r="F1210" s="41" t="s">
        <v>119</v>
      </c>
      <c r="G1210" s="193" t="s">
        <v>480</v>
      </c>
      <c r="H1210" s="41" t="s">
        <v>118</v>
      </c>
      <c r="I1210" s="37">
        <v>600</v>
      </c>
      <c r="J1210" s="309">
        <f>K1210-I1210</f>
        <v>0</v>
      </c>
      <c r="K1210" s="309">
        <v>600</v>
      </c>
      <c r="L1210" s="33"/>
      <c r="M1210" s="207"/>
      <c r="P1210" s="38"/>
    </row>
    <row r="1211" spans="1:17" ht="15" hidden="1" customHeight="1" x14ac:dyDescent="0.25">
      <c r="A1211" s="186"/>
      <c r="B1211" s="186"/>
      <c r="C1211" s="186"/>
      <c r="D1211" s="186"/>
      <c r="E1211" s="183"/>
      <c r="F1211" s="41" t="s">
        <v>120</v>
      </c>
      <c r="G1211" s="193" t="s">
        <v>480</v>
      </c>
      <c r="H1211" s="41" t="s">
        <v>321</v>
      </c>
      <c r="I1211" s="37">
        <v>3300</v>
      </c>
      <c r="J1211" s="309">
        <f>K1211-I1211</f>
        <v>-1100</v>
      </c>
      <c r="K1211" s="309">
        <v>2200</v>
      </c>
      <c r="L1211" s="33"/>
      <c r="M1211" s="207"/>
      <c r="P1211" s="38"/>
    </row>
    <row r="1212" spans="1:17" ht="30" hidden="1" customHeight="1" x14ac:dyDescent="0.25">
      <c r="A1212" s="186"/>
      <c r="B1212" s="186"/>
      <c r="C1212" s="186"/>
      <c r="D1212" s="186"/>
      <c r="E1212" s="183" t="s">
        <v>122</v>
      </c>
      <c r="F1212" s="41"/>
      <c r="G1212" s="193" t="s">
        <v>463</v>
      </c>
      <c r="H1212" s="41" t="s">
        <v>123</v>
      </c>
      <c r="I1212" s="37"/>
      <c r="J1212" s="309"/>
      <c r="K1212" s="309"/>
      <c r="L1212" s="33"/>
      <c r="M1212" s="207"/>
      <c r="P1212" s="38"/>
    </row>
    <row r="1213" spans="1:17" ht="30" hidden="1" customHeight="1" x14ac:dyDescent="0.25">
      <c r="A1213" s="186"/>
      <c r="B1213" s="186"/>
      <c r="C1213" s="186"/>
      <c r="D1213" s="186"/>
      <c r="E1213" s="183"/>
      <c r="F1213" s="41" t="s">
        <v>124</v>
      </c>
      <c r="G1213" s="193" t="s">
        <v>463</v>
      </c>
      <c r="H1213" s="41" t="s">
        <v>123</v>
      </c>
      <c r="I1213" s="37"/>
      <c r="J1213" s="309"/>
      <c r="K1213" s="309"/>
      <c r="L1213" s="33"/>
      <c r="M1213" s="207"/>
      <c r="P1213" s="38"/>
    </row>
    <row r="1214" spans="1:17" ht="30.75" hidden="1" customHeight="1" x14ac:dyDescent="0.25">
      <c r="A1214" s="186"/>
      <c r="B1214" s="186"/>
      <c r="C1214" s="186"/>
      <c r="D1214" s="186"/>
      <c r="E1214" s="183" t="s">
        <v>125</v>
      </c>
      <c r="F1214" s="41"/>
      <c r="G1214" s="193" t="s">
        <v>480</v>
      </c>
      <c r="H1214" s="41" t="s">
        <v>126</v>
      </c>
      <c r="I1214" s="37">
        <f>I1215</f>
        <v>400</v>
      </c>
      <c r="J1214" s="309">
        <f>J1215</f>
        <v>600</v>
      </c>
      <c r="K1214" s="309">
        <f>K1215</f>
        <v>1000</v>
      </c>
      <c r="L1214" s="33"/>
      <c r="M1214" s="207"/>
      <c r="N1214" s="58"/>
      <c r="P1214" s="38"/>
    </row>
    <row r="1215" spans="1:17" ht="20.100000000000001" hidden="1" customHeight="1" x14ac:dyDescent="0.25">
      <c r="A1215" s="186"/>
      <c r="B1215" s="186"/>
      <c r="C1215" s="186"/>
      <c r="D1215" s="186"/>
      <c r="E1215" s="183"/>
      <c r="F1215" s="41" t="s">
        <v>127</v>
      </c>
      <c r="G1215" s="193" t="s">
        <v>480</v>
      </c>
      <c r="H1215" s="41" t="s">
        <v>126</v>
      </c>
      <c r="I1215" s="37">
        <v>400</v>
      </c>
      <c r="J1215" s="309">
        <f>K1215-I1215</f>
        <v>600</v>
      </c>
      <c r="K1215" s="309">
        <v>1000</v>
      </c>
      <c r="L1215" s="33"/>
      <c r="M1215" s="207"/>
      <c r="N1215" s="58"/>
      <c r="P1215" s="38"/>
    </row>
    <row r="1216" spans="1:17" ht="20.100000000000001" hidden="1" customHeight="1" x14ac:dyDescent="0.25">
      <c r="A1216" s="186"/>
      <c r="B1216" s="186"/>
      <c r="C1216" s="186"/>
      <c r="D1216" s="186"/>
      <c r="E1216" s="183" t="s">
        <v>128</v>
      </c>
      <c r="F1216" s="41"/>
      <c r="G1216" s="193" t="s">
        <v>480</v>
      </c>
      <c r="H1216" s="41" t="s">
        <v>129</v>
      </c>
      <c r="I1216" s="37">
        <f>I1217</f>
        <v>1300</v>
      </c>
      <c r="J1216" s="309">
        <f>J1217</f>
        <v>500</v>
      </c>
      <c r="K1216" s="309">
        <f>K1217</f>
        <v>1800</v>
      </c>
      <c r="L1216" s="33"/>
      <c r="M1216" s="207"/>
      <c r="P1216" s="38"/>
      <c r="Q1216" s="24"/>
    </row>
    <row r="1217" spans="1:17" ht="20.100000000000001" hidden="1" customHeight="1" x14ac:dyDescent="0.25">
      <c r="A1217" s="186"/>
      <c r="B1217" s="186"/>
      <c r="C1217" s="186"/>
      <c r="D1217" s="186"/>
      <c r="E1217" s="183"/>
      <c r="F1217" s="41" t="s">
        <v>130</v>
      </c>
      <c r="G1217" s="193" t="s">
        <v>480</v>
      </c>
      <c r="H1217" s="41" t="s">
        <v>129</v>
      </c>
      <c r="I1217" s="37">
        <v>1300</v>
      </c>
      <c r="J1217" s="309">
        <f>K1217-I1217</f>
        <v>500</v>
      </c>
      <c r="K1217" s="309">
        <v>1800</v>
      </c>
      <c r="L1217" s="33"/>
      <c r="M1217" s="207"/>
      <c r="P1217" s="38"/>
      <c r="Q1217" s="24"/>
    </row>
    <row r="1218" spans="1:17" ht="20.100000000000001" customHeight="1" x14ac:dyDescent="0.25">
      <c r="A1218" s="186"/>
      <c r="B1218" s="186"/>
      <c r="C1218" s="186"/>
      <c r="D1218" s="186">
        <v>3222</v>
      </c>
      <c r="E1218" s="186"/>
      <c r="F1218" s="45"/>
      <c r="G1218" s="193" t="s">
        <v>480</v>
      </c>
      <c r="H1218" s="41" t="s">
        <v>28</v>
      </c>
      <c r="I1218" s="37">
        <f>I1219+I1221</f>
        <v>33700</v>
      </c>
      <c r="J1218" s="309">
        <f>J1219+J1221</f>
        <v>0</v>
      </c>
      <c r="K1218" s="309">
        <f>K1219+K1221</f>
        <v>33700</v>
      </c>
      <c r="L1218" s="33"/>
      <c r="M1218" s="207"/>
      <c r="P1218" s="38"/>
      <c r="Q1218" s="24"/>
    </row>
    <row r="1219" spans="1:17" ht="20.100000000000001" hidden="1" customHeight="1" x14ac:dyDescent="0.25">
      <c r="A1219" s="186"/>
      <c r="B1219" s="186"/>
      <c r="C1219" s="186"/>
      <c r="D1219" s="186"/>
      <c r="E1219" s="183" t="s">
        <v>134</v>
      </c>
      <c r="F1219" s="41"/>
      <c r="G1219" s="193" t="s">
        <v>480</v>
      </c>
      <c r="H1219" s="41" t="s">
        <v>135</v>
      </c>
      <c r="I1219" s="37">
        <f>I1220</f>
        <v>10400</v>
      </c>
      <c r="J1219" s="309">
        <f>J1220</f>
        <v>0</v>
      </c>
      <c r="K1219" s="309">
        <f>K1220</f>
        <v>10400</v>
      </c>
      <c r="L1219" s="33"/>
      <c r="M1219" s="207"/>
      <c r="P1219" s="38"/>
      <c r="Q1219" s="24"/>
    </row>
    <row r="1220" spans="1:17" ht="20.100000000000001" hidden="1" customHeight="1" x14ac:dyDescent="0.25">
      <c r="A1220" s="186"/>
      <c r="B1220" s="186"/>
      <c r="C1220" s="186"/>
      <c r="D1220" s="186"/>
      <c r="E1220" s="183"/>
      <c r="F1220" s="41" t="s">
        <v>136</v>
      </c>
      <c r="G1220" s="193" t="s">
        <v>480</v>
      </c>
      <c r="H1220" s="41" t="s">
        <v>135</v>
      </c>
      <c r="I1220" s="37">
        <v>10400</v>
      </c>
      <c r="J1220" s="309">
        <f>K1220-I1220</f>
        <v>0</v>
      </c>
      <c r="K1220" s="309">
        <v>10400</v>
      </c>
      <c r="L1220" s="33"/>
      <c r="M1220" s="207"/>
      <c r="P1220" s="38"/>
      <c r="Q1220" s="24"/>
    </row>
    <row r="1221" spans="1:17" ht="20.100000000000001" hidden="1" customHeight="1" x14ac:dyDescent="0.25">
      <c r="A1221" s="186"/>
      <c r="B1221" s="186"/>
      <c r="C1221" s="186"/>
      <c r="D1221" s="186"/>
      <c r="E1221" s="183" t="s">
        <v>137</v>
      </c>
      <c r="F1221" s="41"/>
      <c r="G1221" s="193" t="s">
        <v>480</v>
      </c>
      <c r="H1221" s="41" t="s">
        <v>138</v>
      </c>
      <c r="I1221" s="37">
        <f>I1222</f>
        <v>23300</v>
      </c>
      <c r="J1221" s="309">
        <f>J1222</f>
        <v>0</v>
      </c>
      <c r="K1221" s="309">
        <f>K1222</f>
        <v>23300</v>
      </c>
      <c r="L1221" s="33"/>
      <c r="M1221" s="207"/>
      <c r="P1221" s="38"/>
      <c r="Q1221" s="24"/>
    </row>
    <row r="1222" spans="1:17" ht="20.100000000000001" hidden="1" customHeight="1" x14ac:dyDescent="0.25">
      <c r="A1222" s="186"/>
      <c r="B1222" s="186"/>
      <c r="C1222" s="186"/>
      <c r="D1222" s="186"/>
      <c r="E1222" s="183"/>
      <c r="F1222" s="41" t="s">
        <v>139</v>
      </c>
      <c r="G1222" s="193" t="s">
        <v>480</v>
      </c>
      <c r="H1222" s="41" t="s">
        <v>138</v>
      </c>
      <c r="I1222" s="37">
        <v>23300</v>
      </c>
      <c r="J1222" s="309">
        <f>K1222-I1222</f>
        <v>0</v>
      </c>
      <c r="K1222" s="309">
        <v>23300</v>
      </c>
      <c r="L1222" s="33"/>
      <c r="M1222" s="207"/>
      <c r="P1222" s="38"/>
      <c r="Q1222" s="24"/>
    </row>
    <row r="1223" spans="1:17" ht="20.100000000000001" customHeight="1" x14ac:dyDescent="0.25">
      <c r="A1223" s="186"/>
      <c r="B1223" s="186"/>
      <c r="C1223" s="186"/>
      <c r="D1223" s="187">
        <v>3223</v>
      </c>
      <c r="E1223" s="187"/>
      <c r="F1223" s="50"/>
      <c r="G1223" s="193" t="s">
        <v>480</v>
      </c>
      <c r="H1223" s="48" t="s">
        <v>29</v>
      </c>
      <c r="I1223" s="37">
        <f>I1224+I1227+I1229</f>
        <v>17300</v>
      </c>
      <c r="J1223" s="309">
        <f>J1224+J1227+J1229</f>
        <v>0</v>
      </c>
      <c r="K1223" s="309">
        <f>K1224+K1227+K1229</f>
        <v>17300</v>
      </c>
      <c r="L1223" s="33"/>
      <c r="M1223" s="207"/>
      <c r="P1223" s="38"/>
      <c r="Q1223" s="24"/>
    </row>
    <row r="1224" spans="1:17" ht="20.100000000000001" hidden="1" customHeight="1" x14ac:dyDescent="0.25">
      <c r="A1224" s="186"/>
      <c r="B1224" s="186"/>
      <c r="C1224" s="186"/>
      <c r="D1224" s="187"/>
      <c r="E1224" s="183" t="s">
        <v>140</v>
      </c>
      <c r="F1224" s="41"/>
      <c r="G1224" s="193" t="s">
        <v>480</v>
      </c>
      <c r="H1224" s="41" t="s">
        <v>141</v>
      </c>
      <c r="I1224" s="37">
        <f>I1225+I1226</f>
        <v>9000</v>
      </c>
      <c r="J1224" s="309">
        <f>J1225+J1226</f>
        <v>0</v>
      </c>
      <c r="K1224" s="309">
        <f>K1225+K1226</f>
        <v>9000</v>
      </c>
      <c r="L1224" s="33"/>
      <c r="M1224" s="207"/>
      <c r="P1224" s="38"/>
      <c r="Q1224" s="24"/>
    </row>
    <row r="1225" spans="1:17" ht="20.100000000000001" hidden="1" customHeight="1" x14ac:dyDescent="0.25">
      <c r="A1225" s="186"/>
      <c r="B1225" s="186"/>
      <c r="C1225" s="186"/>
      <c r="D1225" s="187"/>
      <c r="E1225" s="183"/>
      <c r="F1225" s="41" t="s">
        <v>142</v>
      </c>
      <c r="G1225" s="193" t="s">
        <v>480</v>
      </c>
      <c r="H1225" s="41" t="s">
        <v>141</v>
      </c>
      <c r="I1225" s="37">
        <v>4500</v>
      </c>
      <c r="J1225" s="309">
        <f>K1225-I1225</f>
        <v>0</v>
      </c>
      <c r="K1225" s="309">
        <v>4500</v>
      </c>
      <c r="L1225" s="33"/>
      <c r="M1225" s="207"/>
      <c r="P1225" s="38"/>
      <c r="Q1225" s="24"/>
    </row>
    <row r="1226" spans="1:17" ht="20.100000000000001" hidden="1" customHeight="1" x14ac:dyDescent="0.25">
      <c r="A1226" s="186"/>
      <c r="B1226" s="186"/>
      <c r="C1226" s="186"/>
      <c r="D1226" s="187"/>
      <c r="E1226" s="183"/>
      <c r="F1226" s="41" t="s">
        <v>143</v>
      </c>
      <c r="G1226" s="193" t="s">
        <v>480</v>
      </c>
      <c r="H1226" s="41" t="s">
        <v>144</v>
      </c>
      <c r="I1226" s="37">
        <v>4500</v>
      </c>
      <c r="J1226" s="309">
        <f>K1226-I1226</f>
        <v>0</v>
      </c>
      <c r="K1226" s="309">
        <v>4500</v>
      </c>
      <c r="L1226" s="33"/>
      <c r="M1226" s="207"/>
      <c r="P1226" s="38"/>
      <c r="Q1226" s="24"/>
    </row>
    <row r="1227" spans="1:17" ht="20.100000000000001" hidden="1" customHeight="1" x14ac:dyDescent="0.25">
      <c r="A1227" s="186"/>
      <c r="B1227" s="186"/>
      <c r="C1227" s="186"/>
      <c r="D1227" s="187"/>
      <c r="E1227" s="183" t="s">
        <v>145</v>
      </c>
      <c r="F1227" s="41"/>
      <c r="G1227" s="193" t="s">
        <v>480</v>
      </c>
      <c r="H1227" s="41" t="s">
        <v>146</v>
      </c>
      <c r="I1227" s="37">
        <f>I1228</f>
        <v>5800</v>
      </c>
      <c r="J1227" s="309">
        <f>J1228</f>
        <v>0</v>
      </c>
      <c r="K1227" s="309">
        <f>K1228</f>
        <v>5800</v>
      </c>
      <c r="L1227" s="33"/>
      <c r="M1227" s="207"/>
      <c r="P1227" s="38"/>
      <c r="Q1227" s="24"/>
    </row>
    <row r="1228" spans="1:17" ht="20.100000000000001" hidden="1" customHeight="1" x14ac:dyDescent="0.25">
      <c r="A1228" s="186"/>
      <c r="B1228" s="186"/>
      <c r="C1228" s="186"/>
      <c r="D1228" s="187"/>
      <c r="E1228" s="183"/>
      <c r="F1228" s="41" t="s">
        <v>147</v>
      </c>
      <c r="G1228" s="193" t="s">
        <v>480</v>
      </c>
      <c r="H1228" s="41" t="s">
        <v>146</v>
      </c>
      <c r="I1228" s="37">
        <v>5800</v>
      </c>
      <c r="J1228" s="309">
        <f>K1228-I1228</f>
        <v>0</v>
      </c>
      <c r="K1228" s="309">
        <v>5800</v>
      </c>
      <c r="L1228" s="33"/>
      <c r="M1228" s="207"/>
      <c r="P1228" s="38"/>
      <c r="Q1228" s="24"/>
    </row>
    <row r="1229" spans="1:17" ht="20.100000000000001" hidden="1" customHeight="1" x14ac:dyDescent="0.25">
      <c r="A1229" s="186"/>
      <c r="B1229" s="186"/>
      <c r="C1229" s="186"/>
      <c r="D1229" s="187"/>
      <c r="E1229" s="183" t="s">
        <v>148</v>
      </c>
      <c r="F1229" s="41"/>
      <c r="G1229" s="193" t="s">
        <v>480</v>
      </c>
      <c r="H1229" s="41" t="s">
        <v>149</v>
      </c>
      <c r="I1229" s="37">
        <f>I1230</f>
        <v>2500</v>
      </c>
      <c r="J1229" s="309">
        <f>J1230</f>
        <v>0</v>
      </c>
      <c r="K1229" s="309">
        <f>K1230</f>
        <v>2500</v>
      </c>
      <c r="L1229" s="33"/>
      <c r="M1229" s="207"/>
      <c r="P1229" s="38"/>
      <c r="Q1229" s="24"/>
    </row>
    <row r="1230" spans="1:17" ht="20.100000000000001" hidden="1" customHeight="1" x14ac:dyDescent="0.25">
      <c r="A1230" s="186"/>
      <c r="B1230" s="186"/>
      <c r="C1230" s="186"/>
      <c r="D1230" s="187"/>
      <c r="E1230" s="183"/>
      <c r="F1230" s="41" t="s">
        <v>150</v>
      </c>
      <c r="G1230" s="193" t="s">
        <v>480</v>
      </c>
      <c r="H1230" s="41" t="s">
        <v>149</v>
      </c>
      <c r="I1230" s="37">
        <v>2500</v>
      </c>
      <c r="J1230" s="309">
        <f>K1230-I1230</f>
        <v>0</v>
      </c>
      <c r="K1230" s="309">
        <v>2500</v>
      </c>
      <c r="L1230" s="33"/>
      <c r="M1230" s="207"/>
      <c r="P1230" s="38"/>
      <c r="Q1230" s="24"/>
    </row>
    <row r="1231" spans="1:17" s="159" customFormat="1" ht="20.100000000000001" customHeight="1" x14ac:dyDescent="0.25">
      <c r="A1231" s="188"/>
      <c r="B1231" s="188"/>
      <c r="C1231" s="184">
        <v>323</v>
      </c>
      <c r="D1231" s="184"/>
      <c r="E1231" s="184"/>
      <c r="F1231" s="43"/>
      <c r="G1231" s="193" t="s">
        <v>480</v>
      </c>
      <c r="H1231" s="44" t="s">
        <v>33</v>
      </c>
      <c r="I1231" s="32">
        <f>I1232+I1241+I1249+I1254+I1257</f>
        <v>101200</v>
      </c>
      <c r="J1231" s="308">
        <f t="shared" ref="J1231:K1231" si="184">J1232+J1241+J1249+J1254+J1257</f>
        <v>0</v>
      </c>
      <c r="K1231" s="308">
        <f t="shared" si="184"/>
        <v>101200</v>
      </c>
      <c r="L1231" s="33"/>
      <c r="M1231" s="207"/>
      <c r="N1231" s="296"/>
      <c r="O1231" s="158"/>
      <c r="P1231" s="163"/>
      <c r="Q1231" s="158"/>
    </row>
    <row r="1232" spans="1:17" ht="20.100000000000001" customHeight="1" x14ac:dyDescent="0.25">
      <c r="A1232" s="186"/>
      <c r="B1232" s="186"/>
      <c r="C1232" s="186"/>
      <c r="D1232" s="186">
        <v>3231</v>
      </c>
      <c r="E1232" s="186"/>
      <c r="F1232" s="45"/>
      <c r="G1232" s="193" t="s">
        <v>480</v>
      </c>
      <c r="H1232" s="48" t="s">
        <v>165</v>
      </c>
      <c r="I1232" s="37">
        <f>I1233+I1237</f>
        <v>2100</v>
      </c>
      <c r="J1232" s="309">
        <f t="shared" ref="J1232:K1232" si="185">J1233+J1237</f>
        <v>0</v>
      </c>
      <c r="K1232" s="309">
        <f t="shared" si="185"/>
        <v>2100</v>
      </c>
      <c r="L1232" s="33"/>
      <c r="M1232" s="207"/>
      <c r="P1232" s="38"/>
      <c r="Q1232" s="24"/>
    </row>
    <row r="1233" spans="1:17" ht="20.100000000000001" hidden="1" customHeight="1" x14ac:dyDescent="0.25">
      <c r="A1233" s="186"/>
      <c r="B1233" s="186"/>
      <c r="C1233" s="186"/>
      <c r="D1233" s="186"/>
      <c r="E1233" s="183" t="s">
        <v>166</v>
      </c>
      <c r="F1233" s="41"/>
      <c r="G1233" s="193" t="s">
        <v>480</v>
      </c>
      <c r="H1233" s="41" t="s">
        <v>167</v>
      </c>
      <c r="I1233" s="37">
        <f t="shared" ref="I1233:K1233" si="186">I1234</f>
        <v>1600</v>
      </c>
      <c r="J1233" s="309">
        <f t="shared" si="186"/>
        <v>0</v>
      </c>
      <c r="K1233" s="309">
        <f t="shared" si="186"/>
        <v>1600</v>
      </c>
      <c r="L1233" s="33"/>
      <c r="M1233" s="207"/>
      <c r="P1233" s="38"/>
      <c r="Q1233" s="24"/>
    </row>
    <row r="1234" spans="1:17" ht="20.100000000000001" hidden="1" customHeight="1" x14ac:dyDescent="0.25">
      <c r="A1234" s="186"/>
      <c r="B1234" s="186"/>
      <c r="C1234" s="186"/>
      <c r="D1234" s="186"/>
      <c r="E1234" s="183"/>
      <c r="F1234" s="41" t="s">
        <v>168</v>
      </c>
      <c r="G1234" s="193" t="s">
        <v>480</v>
      </c>
      <c r="H1234" s="41" t="s">
        <v>167</v>
      </c>
      <c r="I1234" s="37">
        <v>1600</v>
      </c>
      <c r="J1234" s="309">
        <f>K1234-I1234</f>
        <v>0</v>
      </c>
      <c r="K1234" s="309">
        <v>1600</v>
      </c>
      <c r="L1234" s="33"/>
      <c r="M1234" s="207"/>
      <c r="P1234" s="38"/>
      <c r="Q1234" s="24"/>
    </row>
    <row r="1235" spans="1:17" ht="20.100000000000001" hidden="1" customHeight="1" x14ac:dyDescent="0.25">
      <c r="A1235" s="186"/>
      <c r="B1235" s="186"/>
      <c r="C1235" s="186"/>
      <c r="D1235" s="186"/>
      <c r="E1235" s="183" t="s">
        <v>169</v>
      </c>
      <c r="F1235" s="41"/>
      <c r="G1235" s="193" t="s">
        <v>463</v>
      </c>
      <c r="H1235" s="41" t="s">
        <v>170</v>
      </c>
      <c r="I1235" s="37"/>
      <c r="J1235" s="309"/>
      <c r="K1235" s="309"/>
      <c r="L1235" s="33"/>
      <c r="M1235" s="207"/>
      <c r="P1235" s="38"/>
      <c r="Q1235" s="24"/>
    </row>
    <row r="1236" spans="1:17" ht="20.100000000000001" hidden="1" customHeight="1" x14ac:dyDescent="0.25">
      <c r="A1236" s="186"/>
      <c r="B1236" s="186"/>
      <c r="C1236" s="186"/>
      <c r="D1236" s="186"/>
      <c r="E1236" s="183"/>
      <c r="F1236" s="41" t="s">
        <v>171</v>
      </c>
      <c r="G1236" s="193" t="s">
        <v>463</v>
      </c>
      <c r="H1236" s="41" t="s">
        <v>170</v>
      </c>
      <c r="I1236" s="37"/>
      <c r="J1236" s="309"/>
      <c r="K1236" s="309"/>
      <c r="L1236" s="33"/>
      <c r="M1236" s="207"/>
      <c r="P1236" s="38"/>
      <c r="Q1236" s="24"/>
    </row>
    <row r="1237" spans="1:17" ht="20.100000000000001" hidden="1" customHeight="1" x14ac:dyDescent="0.25">
      <c r="A1237" s="186"/>
      <c r="B1237" s="186"/>
      <c r="C1237" s="186"/>
      <c r="D1237" s="186"/>
      <c r="E1237" s="183" t="s">
        <v>172</v>
      </c>
      <c r="F1237" s="41"/>
      <c r="G1237" s="193" t="s">
        <v>480</v>
      </c>
      <c r="H1237" s="41" t="s">
        <v>173</v>
      </c>
      <c r="I1237" s="37">
        <f>I1238</f>
        <v>500</v>
      </c>
      <c r="J1237" s="309">
        <f t="shared" ref="J1237:K1237" si="187">J1238</f>
        <v>0</v>
      </c>
      <c r="K1237" s="309">
        <f t="shared" si="187"/>
        <v>500</v>
      </c>
      <c r="L1237" s="33"/>
      <c r="M1237" s="207"/>
      <c r="P1237" s="38"/>
      <c r="Q1237" s="24"/>
    </row>
    <row r="1238" spans="1:17" ht="20.100000000000001" hidden="1" customHeight="1" x14ac:dyDescent="0.25">
      <c r="A1238" s="186"/>
      <c r="B1238" s="186"/>
      <c r="C1238" s="186"/>
      <c r="D1238" s="186"/>
      <c r="E1238" s="183"/>
      <c r="F1238" s="41" t="s">
        <v>174</v>
      </c>
      <c r="G1238" s="193" t="s">
        <v>480</v>
      </c>
      <c r="H1238" s="41" t="s">
        <v>173</v>
      </c>
      <c r="I1238" s="37">
        <v>500</v>
      </c>
      <c r="J1238" s="309">
        <f>K1238-I1238</f>
        <v>0</v>
      </c>
      <c r="K1238" s="309">
        <v>500</v>
      </c>
      <c r="L1238" s="33"/>
      <c r="M1238" s="207"/>
      <c r="P1238" s="38"/>
      <c r="Q1238" s="24"/>
    </row>
    <row r="1239" spans="1:17" ht="20.100000000000001" hidden="1" customHeight="1" x14ac:dyDescent="0.25">
      <c r="A1239" s="186"/>
      <c r="B1239" s="186"/>
      <c r="C1239" s="186"/>
      <c r="D1239" s="186"/>
      <c r="E1239" s="183" t="s">
        <v>175</v>
      </c>
      <c r="F1239" s="41"/>
      <c r="G1239" s="193" t="s">
        <v>463</v>
      </c>
      <c r="H1239" s="41" t="s">
        <v>176</v>
      </c>
      <c r="I1239" s="37"/>
      <c r="J1239" s="309"/>
      <c r="K1239" s="309"/>
      <c r="L1239" s="33"/>
      <c r="M1239" s="207"/>
      <c r="Q1239" s="24"/>
    </row>
    <row r="1240" spans="1:17" ht="20.100000000000001" hidden="1" customHeight="1" x14ac:dyDescent="0.25">
      <c r="A1240" s="186"/>
      <c r="B1240" s="186"/>
      <c r="C1240" s="186"/>
      <c r="D1240" s="186"/>
      <c r="E1240" s="183"/>
      <c r="F1240" s="41" t="s">
        <v>177</v>
      </c>
      <c r="G1240" s="193" t="s">
        <v>463</v>
      </c>
      <c r="H1240" s="41" t="s">
        <v>176</v>
      </c>
      <c r="I1240" s="37"/>
      <c r="J1240" s="309"/>
      <c r="K1240" s="309"/>
      <c r="L1240" s="33"/>
      <c r="M1240" s="207"/>
      <c r="Q1240" s="24"/>
    </row>
    <row r="1241" spans="1:17" ht="19.5" customHeight="1" x14ac:dyDescent="0.25">
      <c r="A1241" s="186"/>
      <c r="B1241" s="186"/>
      <c r="C1241" s="186"/>
      <c r="D1241" s="186">
        <v>3232</v>
      </c>
      <c r="E1241" s="186"/>
      <c r="F1241" s="45"/>
      <c r="G1241" s="193" t="s">
        <v>480</v>
      </c>
      <c r="H1241" s="41" t="s">
        <v>35</v>
      </c>
      <c r="I1241" s="37">
        <f>I1242+I1244</f>
        <v>18400</v>
      </c>
      <c r="J1241" s="309">
        <f t="shared" ref="J1241:K1241" si="188">J1242+J1244</f>
        <v>0</v>
      </c>
      <c r="K1241" s="309">
        <f t="shared" si="188"/>
        <v>18400</v>
      </c>
      <c r="L1241" s="33"/>
      <c r="M1241" s="207"/>
      <c r="Q1241" s="24"/>
    </row>
    <row r="1242" spans="1:17" ht="30" hidden="1" customHeight="1" x14ac:dyDescent="0.25">
      <c r="A1242" s="186"/>
      <c r="B1242" s="186"/>
      <c r="C1242" s="186"/>
      <c r="D1242" s="186"/>
      <c r="E1242" s="183" t="s">
        <v>178</v>
      </c>
      <c r="F1242" s="41"/>
      <c r="G1242" s="193" t="s">
        <v>480</v>
      </c>
      <c r="H1242" s="41" t="s">
        <v>179</v>
      </c>
      <c r="I1242" s="37">
        <f t="shared" ref="I1242:K1242" si="189">I1243</f>
        <v>17000</v>
      </c>
      <c r="J1242" s="309">
        <f t="shared" si="189"/>
        <v>0</v>
      </c>
      <c r="K1242" s="309">
        <f t="shared" si="189"/>
        <v>17000</v>
      </c>
      <c r="L1242" s="33"/>
      <c r="M1242" s="207"/>
      <c r="Q1242" s="24"/>
    </row>
    <row r="1243" spans="1:17" ht="30" hidden="1" customHeight="1" x14ac:dyDescent="0.25">
      <c r="A1243" s="186"/>
      <c r="B1243" s="186"/>
      <c r="C1243" s="186"/>
      <c r="D1243" s="186"/>
      <c r="E1243" s="183"/>
      <c r="F1243" s="41" t="s">
        <v>180</v>
      </c>
      <c r="G1243" s="193" t="s">
        <v>480</v>
      </c>
      <c r="H1243" s="41" t="s">
        <v>179</v>
      </c>
      <c r="I1243" s="37">
        <v>17000</v>
      </c>
      <c r="J1243" s="309">
        <f>K1243-I1243</f>
        <v>0</v>
      </c>
      <c r="K1243" s="309">
        <v>17000</v>
      </c>
      <c r="L1243" s="33"/>
      <c r="M1243" s="207"/>
      <c r="Q1243" s="24"/>
    </row>
    <row r="1244" spans="1:17" s="205" customFormat="1" ht="30" hidden="1" customHeight="1" x14ac:dyDescent="0.25">
      <c r="A1244" s="186"/>
      <c r="B1244" s="186"/>
      <c r="C1244" s="186"/>
      <c r="D1244" s="186"/>
      <c r="E1244" s="183" t="s">
        <v>476</v>
      </c>
      <c r="F1244" s="41"/>
      <c r="G1244" s="193" t="s">
        <v>480</v>
      </c>
      <c r="H1244" s="41" t="s">
        <v>474</v>
      </c>
      <c r="I1244" s="37">
        <f>I1245</f>
        <v>1400</v>
      </c>
      <c r="J1244" s="309">
        <f t="shared" ref="J1244:K1244" si="190">J1245</f>
        <v>0</v>
      </c>
      <c r="K1244" s="309">
        <f t="shared" si="190"/>
        <v>1400</v>
      </c>
      <c r="L1244" s="33"/>
      <c r="M1244" s="207"/>
      <c r="N1244" s="293"/>
      <c r="O1244" s="24"/>
      <c r="P1244" s="24"/>
      <c r="Q1244" s="24"/>
    </row>
    <row r="1245" spans="1:17" s="205" customFormat="1" ht="30" hidden="1" customHeight="1" x14ac:dyDescent="0.25">
      <c r="A1245" s="186"/>
      <c r="B1245" s="186"/>
      <c r="C1245" s="186"/>
      <c r="D1245" s="186"/>
      <c r="E1245" s="183"/>
      <c r="F1245" s="41" t="s">
        <v>477</v>
      </c>
      <c r="G1245" s="193" t="s">
        <v>480</v>
      </c>
      <c r="H1245" s="41" t="s">
        <v>474</v>
      </c>
      <c r="I1245" s="37">
        <v>1400</v>
      </c>
      <c r="J1245" s="309">
        <f>K1245-I1245</f>
        <v>0</v>
      </c>
      <c r="K1245" s="309">
        <v>1400</v>
      </c>
      <c r="L1245" s="33"/>
      <c r="M1245" s="207"/>
      <c r="N1245" s="293"/>
      <c r="O1245" s="24"/>
      <c r="P1245" s="24"/>
      <c r="Q1245" s="24"/>
    </row>
    <row r="1246" spans="1:17" ht="20.100000000000001" hidden="1" customHeight="1" x14ac:dyDescent="0.25">
      <c r="A1246" s="186"/>
      <c r="B1246" s="186"/>
      <c r="C1246" s="186"/>
      <c r="D1246" s="186">
        <v>3233</v>
      </c>
      <c r="E1246" s="186"/>
      <c r="F1246" s="45"/>
      <c r="G1246" s="193" t="s">
        <v>463</v>
      </c>
      <c r="H1246" s="41" t="s">
        <v>36</v>
      </c>
      <c r="I1246" s="37"/>
      <c r="J1246" s="309"/>
      <c r="K1246" s="309"/>
      <c r="L1246" s="33"/>
      <c r="M1246" s="207"/>
      <c r="Q1246" s="24"/>
    </row>
    <row r="1247" spans="1:17" ht="20.100000000000001" hidden="1" customHeight="1" x14ac:dyDescent="0.25">
      <c r="A1247" s="186"/>
      <c r="B1247" s="186"/>
      <c r="C1247" s="186"/>
      <c r="D1247" s="186"/>
      <c r="E1247" s="183" t="s">
        <v>181</v>
      </c>
      <c r="F1247" s="41"/>
      <c r="G1247" s="193" t="s">
        <v>463</v>
      </c>
      <c r="H1247" s="41" t="s">
        <v>182</v>
      </c>
      <c r="I1247" s="37"/>
      <c r="J1247" s="309"/>
      <c r="K1247" s="309"/>
      <c r="L1247" s="33"/>
      <c r="M1247" s="207"/>
      <c r="Q1247" s="24"/>
    </row>
    <row r="1248" spans="1:17" ht="20.100000000000001" hidden="1" customHeight="1" x14ac:dyDescent="0.25">
      <c r="A1248" s="186"/>
      <c r="B1248" s="186"/>
      <c r="C1248" s="186"/>
      <c r="D1248" s="186"/>
      <c r="E1248" s="183"/>
      <c r="F1248" s="41" t="s">
        <v>183</v>
      </c>
      <c r="G1248" s="193" t="s">
        <v>463</v>
      </c>
      <c r="H1248" s="41" t="s">
        <v>182</v>
      </c>
      <c r="I1248" s="37"/>
      <c r="J1248" s="309"/>
      <c r="K1248" s="309"/>
      <c r="L1248" s="33"/>
      <c r="M1248" s="207"/>
      <c r="Q1248" s="24"/>
    </row>
    <row r="1249" spans="1:17" ht="20.100000000000001" customHeight="1" x14ac:dyDescent="0.25">
      <c r="A1249" s="186"/>
      <c r="B1249" s="186"/>
      <c r="C1249" s="186"/>
      <c r="D1249" s="186">
        <v>3236</v>
      </c>
      <c r="E1249" s="186"/>
      <c r="F1249" s="45"/>
      <c r="G1249" s="193" t="s">
        <v>480</v>
      </c>
      <c r="H1249" s="41" t="s">
        <v>39</v>
      </c>
      <c r="I1249" s="37">
        <f t="shared" ref="I1249:K1250" si="191">I1250</f>
        <v>77000</v>
      </c>
      <c r="J1249" s="309">
        <f t="shared" si="191"/>
        <v>0</v>
      </c>
      <c r="K1249" s="309">
        <f t="shared" si="191"/>
        <v>77000</v>
      </c>
      <c r="L1249" s="33"/>
      <c r="M1249" s="207"/>
      <c r="Q1249" s="24"/>
    </row>
    <row r="1250" spans="1:17" ht="20.100000000000001" hidden="1" customHeight="1" x14ac:dyDescent="0.25">
      <c r="A1250" s="186"/>
      <c r="B1250" s="186"/>
      <c r="C1250" s="186"/>
      <c r="D1250" s="186"/>
      <c r="E1250" s="183" t="s">
        <v>201</v>
      </c>
      <c r="F1250" s="41"/>
      <c r="G1250" s="193" t="s">
        <v>480</v>
      </c>
      <c r="H1250" s="41" t="s">
        <v>202</v>
      </c>
      <c r="I1250" s="37">
        <f t="shared" si="191"/>
        <v>77000</v>
      </c>
      <c r="J1250" s="309">
        <f t="shared" si="191"/>
        <v>0</v>
      </c>
      <c r="K1250" s="309">
        <f t="shared" si="191"/>
        <v>77000</v>
      </c>
      <c r="L1250" s="33"/>
      <c r="M1250" s="207"/>
      <c r="Q1250" s="24"/>
    </row>
    <row r="1251" spans="1:17" ht="20.100000000000001" hidden="1" customHeight="1" x14ac:dyDescent="0.25">
      <c r="A1251" s="186"/>
      <c r="B1251" s="186"/>
      <c r="C1251" s="186"/>
      <c r="D1251" s="186"/>
      <c r="E1251" s="183"/>
      <c r="F1251" s="41" t="s">
        <v>203</v>
      </c>
      <c r="G1251" s="193" t="s">
        <v>480</v>
      </c>
      <c r="H1251" s="41" t="s">
        <v>202</v>
      </c>
      <c r="I1251" s="37">
        <v>77000</v>
      </c>
      <c r="J1251" s="309">
        <f>K1251-I1251</f>
        <v>0</v>
      </c>
      <c r="K1251" s="309">
        <v>77000</v>
      </c>
      <c r="L1251" s="33"/>
      <c r="M1251" s="207"/>
      <c r="Q1251" s="24"/>
    </row>
    <row r="1252" spans="1:17" ht="20.100000000000001" hidden="1" customHeight="1" x14ac:dyDescent="0.25">
      <c r="A1252" s="186"/>
      <c r="B1252" s="186"/>
      <c r="C1252" s="186"/>
      <c r="D1252" s="186"/>
      <c r="E1252" s="183" t="s">
        <v>204</v>
      </c>
      <c r="F1252" s="41"/>
      <c r="G1252" s="193" t="s">
        <v>463</v>
      </c>
      <c r="H1252" s="41" t="s">
        <v>205</v>
      </c>
      <c r="I1252" s="37"/>
      <c r="J1252" s="309"/>
      <c r="K1252" s="309"/>
      <c r="L1252" s="33"/>
      <c r="M1252" s="207"/>
      <c r="Q1252" s="24"/>
    </row>
    <row r="1253" spans="1:17" ht="20.100000000000001" hidden="1" customHeight="1" x14ac:dyDescent="0.25">
      <c r="A1253" s="186"/>
      <c r="B1253" s="186"/>
      <c r="C1253" s="186"/>
      <c r="D1253" s="186"/>
      <c r="E1253" s="183"/>
      <c r="F1253" s="41" t="s">
        <v>206</v>
      </c>
      <c r="G1253" s="193" t="s">
        <v>463</v>
      </c>
      <c r="H1253" s="41" t="s">
        <v>205</v>
      </c>
      <c r="I1253" s="37"/>
      <c r="J1253" s="309"/>
      <c r="K1253" s="309"/>
      <c r="L1253" s="33"/>
      <c r="M1253" s="207"/>
      <c r="Q1253" s="24"/>
    </row>
    <row r="1254" spans="1:17" ht="20.100000000000001" customHeight="1" x14ac:dyDescent="0.25">
      <c r="A1254" s="186"/>
      <c r="B1254" s="186"/>
      <c r="C1254" s="186"/>
      <c r="D1254" s="186">
        <v>3238</v>
      </c>
      <c r="E1254" s="186"/>
      <c r="F1254" s="45"/>
      <c r="G1254" s="193" t="s">
        <v>480</v>
      </c>
      <c r="H1254" s="41" t="s">
        <v>40</v>
      </c>
      <c r="I1254" s="37">
        <f t="shared" ref="I1254:K1255" si="192">I1255</f>
        <v>2750</v>
      </c>
      <c r="J1254" s="309">
        <f t="shared" si="192"/>
        <v>0</v>
      </c>
      <c r="K1254" s="309">
        <f t="shared" si="192"/>
        <v>2750</v>
      </c>
      <c r="L1254" s="33"/>
      <c r="M1254" s="207"/>
      <c r="Q1254" s="24"/>
    </row>
    <row r="1255" spans="1:17" ht="20.100000000000001" hidden="1" customHeight="1" x14ac:dyDescent="0.25">
      <c r="A1255" s="186"/>
      <c r="B1255" s="186"/>
      <c r="C1255" s="186"/>
      <c r="D1255" s="186"/>
      <c r="E1255" s="183" t="s">
        <v>218</v>
      </c>
      <c r="F1255" s="41"/>
      <c r="G1255" s="193" t="s">
        <v>480</v>
      </c>
      <c r="H1255" s="41" t="s">
        <v>219</v>
      </c>
      <c r="I1255" s="37">
        <f t="shared" si="192"/>
        <v>2750</v>
      </c>
      <c r="J1255" s="309">
        <f t="shared" si="192"/>
        <v>0</v>
      </c>
      <c r="K1255" s="309">
        <f t="shared" si="192"/>
        <v>2750</v>
      </c>
      <c r="L1255" s="33"/>
      <c r="M1255" s="207"/>
      <c r="Q1255" s="24"/>
    </row>
    <row r="1256" spans="1:17" ht="20.100000000000001" hidden="1" customHeight="1" x14ac:dyDescent="0.25">
      <c r="A1256" s="186"/>
      <c r="B1256" s="186"/>
      <c r="C1256" s="186"/>
      <c r="D1256" s="186"/>
      <c r="E1256" s="183"/>
      <c r="F1256" s="41" t="s">
        <v>220</v>
      </c>
      <c r="G1256" s="193" t="s">
        <v>480</v>
      </c>
      <c r="H1256" s="41" t="s">
        <v>219</v>
      </c>
      <c r="I1256" s="37">
        <v>2750</v>
      </c>
      <c r="J1256" s="309">
        <f>K1256-I1256</f>
        <v>0</v>
      </c>
      <c r="K1256" s="309">
        <v>2750</v>
      </c>
      <c r="L1256" s="33"/>
      <c r="M1256" s="207"/>
      <c r="O1256" s="38"/>
      <c r="Q1256" s="24"/>
    </row>
    <row r="1257" spans="1:17" s="205" customFormat="1" ht="20.100000000000001" customHeight="1" x14ac:dyDescent="0.2">
      <c r="A1257" s="186"/>
      <c r="B1257" s="186"/>
      <c r="C1257" s="186"/>
      <c r="D1257" s="87">
        <v>3239</v>
      </c>
      <c r="E1257" s="87"/>
      <c r="F1257" s="87"/>
      <c r="G1257" s="193" t="s">
        <v>480</v>
      </c>
      <c r="H1257" s="41" t="s">
        <v>41</v>
      </c>
      <c r="I1257" s="37">
        <f>I1258</f>
        <v>950</v>
      </c>
      <c r="J1257" s="309">
        <f t="shared" ref="J1257:K1257" si="193">J1258</f>
        <v>0</v>
      </c>
      <c r="K1257" s="309">
        <f t="shared" si="193"/>
        <v>950</v>
      </c>
      <c r="L1257" s="33"/>
      <c r="M1257" s="207"/>
      <c r="N1257" s="293"/>
      <c r="O1257" s="38"/>
      <c r="P1257" s="24"/>
      <c r="Q1257" s="24"/>
    </row>
    <row r="1258" spans="1:17" s="205" customFormat="1" ht="20.100000000000001" hidden="1" customHeight="1" x14ac:dyDescent="0.25">
      <c r="A1258" s="186"/>
      <c r="B1258" s="186"/>
      <c r="C1258" s="186"/>
      <c r="D1258" s="186"/>
      <c r="E1258" s="183" t="s">
        <v>224</v>
      </c>
      <c r="F1258" s="41"/>
      <c r="G1258" s="193" t="s">
        <v>480</v>
      </c>
      <c r="H1258" s="41" t="s">
        <v>225</v>
      </c>
      <c r="I1258" s="37">
        <f>I1259</f>
        <v>950</v>
      </c>
      <c r="J1258" s="309">
        <f t="shared" ref="J1258:K1258" si="194">J1259</f>
        <v>0</v>
      </c>
      <c r="K1258" s="309">
        <f t="shared" si="194"/>
        <v>950</v>
      </c>
      <c r="L1258" s="33"/>
      <c r="M1258" s="207"/>
      <c r="N1258" s="293"/>
      <c r="O1258" s="38"/>
      <c r="P1258" s="24"/>
      <c r="Q1258" s="24"/>
    </row>
    <row r="1259" spans="1:17" s="205" customFormat="1" ht="20.100000000000001" hidden="1" customHeight="1" x14ac:dyDescent="0.25">
      <c r="A1259" s="186"/>
      <c r="B1259" s="186"/>
      <c r="C1259" s="186"/>
      <c r="D1259" s="186"/>
      <c r="E1259" s="183"/>
      <c r="F1259" s="41" t="s">
        <v>226</v>
      </c>
      <c r="G1259" s="193" t="s">
        <v>480</v>
      </c>
      <c r="H1259" s="41" t="s">
        <v>225</v>
      </c>
      <c r="I1259" s="37">
        <v>950</v>
      </c>
      <c r="J1259" s="309">
        <f>K1259-I1259</f>
        <v>0</v>
      </c>
      <c r="K1259" s="309">
        <v>950</v>
      </c>
      <c r="L1259" s="33"/>
      <c r="M1259" s="207"/>
      <c r="N1259" s="293"/>
      <c r="O1259" s="38"/>
      <c r="P1259" s="24"/>
      <c r="Q1259" s="24"/>
    </row>
    <row r="1260" spans="1:17" s="205" customFormat="1" ht="20.100000000000001" customHeight="1" x14ac:dyDescent="0.25">
      <c r="A1260" s="186"/>
      <c r="B1260" s="186"/>
      <c r="C1260" s="184">
        <v>329</v>
      </c>
      <c r="D1260" s="184"/>
      <c r="E1260" s="185"/>
      <c r="F1260" s="44"/>
      <c r="G1260" s="193" t="s">
        <v>480</v>
      </c>
      <c r="H1260" s="44" t="s">
        <v>44</v>
      </c>
      <c r="I1260" s="32">
        <f>I1261</f>
        <v>1000</v>
      </c>
      <c r="J1260" s="308">
        <f t="shared" ref="J1260:K1260" si="195">J1261</f>
        <v>0</v>
      </c>
      <c r="K1260" s="308">
        <f t="shared" si="195"/>
        <v>1000</v>
      </c>
      <c r="L1260" s="33"/>
      <c r="M1260" s="207"/>
      <c r="N1260" s="293"/>
      <c r="O1260" s="38"/>
      <c r="P1260" s="24"/>
      <c r="Q1260" s="24"/>
    </row>
    <row r="1261" spans="1:17" s="205" customFormat="1" ht="20.100000000000001" customHeight="1" x14ac:dyDescent="0.25">
      <c r="A1261" s="186"/>
      <c r="B1261" s="186"/>
      <c r="C1261" s="186"/>
      <c r="D1261" s="186">
        <v>3292</v>
      </c>
      <c r="E1261" s="183"/>
      <c r="F1261" s="41"/>
      <c r="G1261" s="193" t="s">
        <v>480</v>
      </c>
      <c r="H1261" s="41" t="s">
        <v>46</v>
      </c>
      <c r="I1261" s="37">
        <f>I1262</f>
        <v>1000</v>
      </c>
      <c r="J1261" s="309">
        <f t="shared" ref="J1261:K1261" si="196">J1262</f>
        <v>0</v>
      </c>
      <c r="K1261" s="309">
        <f t="shared" si="196"/>
        <v>1000</v>
      </c>
      <c r="L1261" s="33"/>
      <c r="M1261" s="207"/>
      <c r="N1261" s="293"/>
      <c r="O1261" s="38"/>
      <c r="P1261" s="24"/>
      <c r="Q1261" s="24"/>
    </row>
    <row r="1262" spans="1:17" s="205" customFormat="1" ht="20.100000000000001" hidden="1" customHeight="1" x14ac:dyDescent="0.25">
      <c r="A1262" s="186"/>
      <c r="B1262" s="186"/>
      <c r="C1262" s="186"/>
      <c r="D1262" s="186"/>
      <c r="E1262" s="183" t="s">
        <v>250</v>
      </c>
      <c r="F1262" s="41"/>
      <c r="G1262" s="193" t="s">
        <v>480</v>
      </c>
      <c r="H1262" s="41" t="s">
        <v>251</v>
      </c>
      <c r="I1262" s="37">
        <f>I1263</f>
        <v>1000</v>
      </c>
      <c r="J1262" s="309">
        <f t="shared" ref="J1262:K1262" si="197">J1263</f>
        <v>0</v>
      </c>
      <c r="K1262" s="309">
        <f t="shared" si="197"/>
        <v>1000</v>
      </c>
      <c r="L1262" s="33"/>
      <c r="M1262" s="207"/>
      <c r="N1262" s="293"/>
      <c r="O1262" s="38"/>
      <c r="P1262" s="24"/>
      <c r="Q1262" s="24"/>
    </row>
    <row r="1263" spans="1:17" s="205" customFormat="1" ht="20.100000000000001" hidden="1" customHeight="1" x14ac:dyDescent="0.25">
      <c r="A1263" s="186"/>
      <c r="B1263" s="186"/>
      <c r="C1263" s="186"/>
      <c r="D1263" s="186"/>
      <c r="E1263" s="183"/>
      <c r="F1263" s="41" t="s">
        <v>252</v>
      </c>
      <c r="G1263" s="193" t="s">
        <v>480</v>
      </c>
      <c r="H1263" s="41" t="s">
        <v>251</v>
      </c>
      <c r="I1263" s="37">
        <v>1000</v>
      </c>
      <c r="J1263" s="309">
        <f>K1263-I1263</f>
        <v>0</v>
      </c>
      <c r="K1263" s="309">
        <v>1000</v>
      </c>
      <c r="L1263" s="33"/>
      <c r="M1263" s="207"/>
      <c r="N1263" s="293"/>
      <c r="O1263" s="38"/>
      <c r="P1263" s="24"/>
      <c r="Q1263" s="24"/>
    </row>
    <row r="1264" spans="1:17" ht="20.100000000000001" hidden="1" customHeight="1" x14ac:dyDescent="0.25">
      <c r="A1264" s="238"/>
      <c r="B1264" s="238"/>
      <c r="C1264" s="238"/>
      <c r="D1264" s="238"/>
      <c r="E1264" s="238"/>
      <c r="F1264" s="239"/>
      <c r="G1264" s="239"/>
      <c r="H1264" s="239" t="s">
        <v>368</v>
      </c>
      <c r="I1264" s="239"/>
      <c r="J1264" s="314"/>
      <c r="K1264" s="314"/>
      <c r="L1264" s="33"/>
      <c r="M1264" s="207"/>
      <c r="O1264" s="38"/>
      <c r="Q1264" s="24"/>
    </row>
    <row r="1265" spans="1:17" ht="20.100000000000001" hidden="1" customHeight="1" x14ac:dyDescent="0.25">
      <c r="A1265" s="184"/>
      <c r="B1265" s="184"/>
      <c r="C1265" s="184"/>
      <c r="D1265" s="184"/>
      <c r="E1265" s="184"/>
      <c r="F1265" s="43"/>
      <c r="G1265" s="43"/>
      <c r="H1265" s="44" t="s">
        <v>288</v>
      </c>
      <c r="I1265" s="37"/>
      <c r="J1265" s="309"/>
      <c r="K1265" s="309"/>
      <c r="L1265" s="33"/>
      <c r="M1265" s="207"/>
      <c r="O1265" s="38"/>
      <c r="Q1265" s="24"/>
    </row>
    <row r="1266" spans="1:17" ht="20.100000000000001" hidden="1" customHeight="1" x14ac:dyDescent="0.25">
      <c r="A1266" s="184">
        <v>3</v>
      </c>
      <c r="B1266" s="184"/>
      <c r="C1266" s="184"/>
      <c r="D1266" s="184"/>
      <c r="E1266" s="184"/>
      <c r="F1266" s="43"/>
      <c r="G1266" s="193">
        <v>31</v>
      </c>
      <c r="H1266" s="44" t="s">
        <v>80</v>
      </c>
      <c r="I1266" s="32">
        <f>I1267+I1286</f>
        <v>0</v>
      </c>
      <c r="J1266" s="308">
        <f>J1267+J1286</f>
        <v>0</v>
      </c>
      <c r="K1266" s="308">
        <f>K1267+K1286</f>
        <v>0</v>
      </c>
      <c r="L1266" s="33"/>
      <c r="M1266" s="207"/>
      <c r="O1266" s="38"/>
      <c r="Q1266" s="24"/>
    </row>
    <row r="1267" spans="1:17" ht="20.100000000000001" hidden="1" customHeight="1" x14ac:dyDescent="0.25">
      <c r="A1267" s="184"/>
      <c r="B1267" s="184">
        <v>31</v>
      </c>
      <c r="C1267" s="184"/>
      <c r="D1267" s="184"/>
      <c r="E1267" s="184"/>
      <c r="F1267" s="43"/>
      <c r="G1267" s="193">
        <v>31</v>
      </c>
      <c r="H1267" s="44" t="s">
        <v>12</v>
      </c>
      <c r="I1267" s="32">
        <f>I1268+I1277</f>
        <v>0</v>
      </c>
      <c r="J1267" s="308">
        <f>J1268+J1277</f>
        <v>0</v>
      </c>
      <c r="K1267" s="308">
        <f>K1268+K1277</f>
        <v>0</v>
      </c>
      <c r="L1267" s="33"/>
      <c r="M1267" s="207"/>
      <c r="O1267" s="38"/>
      <c r="Q1267" s="24"/>
    </row>
    <row r="1268" spans="1:17" ht="20.100000000000001" hidden="1" customHeight="1" x14ac:dyDescent="0.25">
      <c r="A1268" s="184"/>
      <c r="B1268" s="184"/>
      <c r="C1268" s="184">
        <v>311</v>
      </c>
      <c r="D1268" s="184"/>
      <c r="E1268" s="184"/>
      <c r="F1268" s="43"/>
      <c r="G1268" s="193">
        <v>31</v>
      </c>
      <c r="H1268" s="44" t="s">
        <v>13</v>
      </c>
      <c r="I1268" s="32">
        <f>I1269+I1272</f>
        <v>0</v>
      </c>
      <c r="J1268" s="308">
        <f>J1269+J1272</f>
        <v>0</v>
      </c>
      <c r="K1268" s="308">
        <f>K1269+K1272</f>
        <v>0</v>
      </c>
      <c r="L1268" s="33"/>
      <c r="M1268" s="207"/>
      <c r="O1268" s="38"/>
      <c r="Q1268" s="24"/>
    </row>
    <row r="1269" spans="1:17" ht="20.100000000000001" hidden="1" customHeight="1" x14ac:dyDescent="0.25">
      <c r="A1269" s="186"/>
      <c r="B1269" s="186"/>
      <c r="C1269" s="186"/>
      <c r="D1269" s="186">
        <v>3111</v>
      </c>
      <c r="E1269" s="186"/>
      <c r="F1269" s="45"/>
      <c r="G1269" s="193">
        <v>31</v>
      </c>
      <c r="H1269" s="41" t="s">
        <v>14</v>
      </c>
      <c r="I1269" s="37">
        <f t="shared" ref="I1269:K1270" si="198">I1270</f>
        <v>0</v>
      </c>
      <c r="J1269" s="309">
        <f t="shared" si="198"/>
        <v>0</v>
      </c>
      <c r="K1269" s="309">
        <f t="shared" si="198"/>
        <v>0</v>
      </c>
      <c r="L1269" s="33"/>
      <c r="M1269" s="207"/>
      <c r="O1269" s="38"/>
      <c r="Q1269" s="24"/>
    </row>
    <row r="1270" spans="1:17" ht="20.100000000000001" hidden="1" customHeight="1" x14ac:dyDescent="0.25">
      <c r="A1270" s="186"/>
      <c r="B1270" s="186"/>
      <c r="C1270" s="186"/>
      <c r="D1270" s="186"/>
      <c r="E1270" s="183" t="s">
        <v>289</v>
      </c>
      <c r="F1270" s="41"/>
      <c r="G1270" s="193">
        <v>31</v>
      </c>
      <c r="H1270" s="41" t="s">
        <v>290</v>
      </c>
      <c r="I1270" s="37">
        <f t="shared" si="198"/>
        <v>0</v>
      </c>
      <c r="J1270" s="309">
        <f t="shared" si="198"/>
        <v>0</v>
      </c>
      <c r="K1270" s="309">
        <f t="shared" si="198"/>
        <v>0</v>
      </c>
      <c r="L1270" s="33"/>
      <c r="M1270" s="207"/>
      <c r="O1270" s="38"/>
      <c r="Q1270" s="24"/>
    </row>
    <row r="1271" spans="1:17" ht="20.100000000000001" hidden="1" customHeight="1" x14ac:dyDescent="0.25">
      <c r="A1271" s="186"/>
      <c r="B1271" s="186"/>
      <c r="C1271" s="186"/>
      <c r="D1271" s="186"/>
      <c r="E1271" s="183"/>
      <c r="F1271" s="41" t="s">
        <v>291</v>
      </c>
      <c r="G1271" s="193">
        <v>31</v>
      </c>
      <c r="H1271" s="41" t="s">
        <v>290</v>
      </c>
      <c r="I1271" s="37">
        <v>0</v>
      </c>
      <c r="J1271" s="309">
        <f>K1271-I1271</f>
        <v>0</v>
      </c>
      <c r="K1271" s="309">
        <v>0</v>
      </c>
      <c r="L1271" s="33"/>
      <c r="M1271" s="207"/>
      <c r="O1271" s="38"/>
      <c r="Q1271" s="24"/>
    </row>
    <row r="1272" spans="1:17" ht="20.100000000000001" hidden="1" customHeight="1" x14ac:dyDescent="0.25">
      <c r="A1272" s="186"/>
      <c r="B1272" s="186"/>
      <c r="C1272" s="186"/>
      <c r="D1272" s="186">
        <v>3114</v>
      </c>
      <c r="E1272" s="186"/>
      <c r="F1272" s="45"/>
      <c r="G1272" s="193">
        <v>31</v>
      </c>
      <c r="H1272" s="41" t="s">
        <v>16</v>
      </c>
      <c r="I1272" s="37">
        <f t="shared" ref="I1272:K1273" si="199">I1273</f>
        <v>0</v>
      </c>
      <c r="J1272" s="309">
        <f t="shared" si="199"/>
        <v>0</v>
      </c>
      <c r="K1272" s="309">
        <f t="shared" si="199"/>
        <v>0</v>
      </c>
      <c r="L1272" s="33"/>
      <c r="M1272" s="207"/>
      <c r="O1272" s="38"/>
      <c r="Q1272" s="24"/>
    </row>
    <row r="1273" spans="1:17" ht="20.100000000000001" hidden="1" customHeight="1" x14ac:dyDescent="0.25">
      <c r="A1273" s="186"/>
      <c r="B1273" s="186"/>
      <c r="C1273" s="186"/>
      <c r="D1273" s="186"/>
      <c r="E1273" s="183" t="s">
        <v>295</v>
      </c>
      <c r="F1273" s="41"/>
      <c r="G1273" s="193">
        <v>31</v>
      </c>
      <c r="H1273" s="41" t="s">
        <v>16</v>
      </c>
      <c r="I1273" s="37">
        <f t="shared" si="199"/>
        <v>0</v>
      </c>
      <c r="J1273" s="309">
        <f t="shared" si="199"/>
        <v>0</v>
      </c>
      <c r="K1273" s="309">
        <f t="shared" si="199"/>
        <v>0</v>
      </c>
      <c r="L1273" s="33"/>
      <c r="M1273" s="207"/>
      <c r="O1273" s="38"/>
      <c r="Q1273" s="24"/>
    </row>
    <row r="1274" spans="1:17" ht="20.100000000000001" hidden="1" customHeight="1" x14ac:dyDescent="0.25">
      <c r="A1274" s="186"/>
      <c r="B1274" s="186"/>
      <c r="C1274" s="186"/>
      <c r="D1274" s="186"/>
      <c r="E1274" s="183"/>
      <c r="F1274" s="41" t="s">
        <v>296</v>
      </c>
      <c r="G1274" s="193">
        <v>31</v>
      </c>
      <c r="H1274" s="41" t="s">
        <v>16</v>
      </c>
      <c r="I1274" s="37">
        <v>0</v>
      </c>
      <c r="J1274" s="309">
        <f>K1274-I1274</f>
        <v>0</v>
      </c>
      <c r="K1274" s="309">
        <v>0</v>
      </c>
      <c r="L1274" s="33"/>
      <c r="M1274" s="207"/>
      <c r="O1274" s="38"/>
      <c r="Q1274" s="24"/>
    </row>
    <row r="1275" spans="1:17" ht="20.100000000000001" hidden="1" customHeight="1" x14ac:dyDescent="0.25">
      <c r="A1275" s="184"/>
      <c r="B1275" s="184"/>
      <c r="C1275" s="184">
        <v>312</v>
      </c>
      <c r="D1275" s="184"/>
      <c r="E1275" s="185"/>
      <c r="F1275" s="44"/>
      <c r="G1275" s="193">
        <v>31</v>
      </c>
      <c r="H1275" s="44" t="s">
        <v>17</v>
      </c>
      <c r="I1275" s="37">
        <f>I1276</f>
        <v>0</v>
      </c>
      <c r="J1275" s="309">
        <f>J1276</f>
        <v>0</v>
      </c>
      <c r="K1275" s="309">
        <f>K1276</f>
        <v>0</v>
      </c>
      <c r="L1275" s="33"/>
      <c r="M1275" s="207"/>
      <c r="O1275" s="38"/>
      <c r="Q1275" s="24"/>
    </row>
    <row r="1276" spans="1:17" ht="20.100000000000001" hidden="1" customHeight="1" x14ac:dyDescent="0.25">
      <c r="A1276" s="186"/>
      <c r="B1276" s="186"/>
      <c r="C1276" s="186"/>
      <c r="D1276" s="186">
        <v>3121</v>
      </c>
      <c r="E1276" s="183"/>
      <c r="F1276" s="41"/>
      <c r="G1276" s="193">
        <v>31</v>
      </c>
      <c r="H1276" s="41" t="s">
        <v>17</v>
      </c>
      <c r="I1276" s="37">
        <v>0</v>
      </c>
      <c r="J1276" s="309">
        <v>0</v>
      </c>
      <c r="K1276" s="309">
        <v>0</v>
      </c>
      <c r="L1276" s="33"/>
      <c r="M1276" s="207"/>
      <c r="O1276" s="38"/>
      <c r="Q1276" s="24"/>
    </row>
    <row r="1277" spans="1:17" ht="20.100000000000001" hidden="1" customHeight="1" x14ac:dyDescent="0.25">
      <c r="A1277" s="184"/>
      <c r="B1277" s="184"/>
      <c r="C1277" s="184">
        <v>313</v>
      </c>
      <c r="D1277" s="184"/>
      <c r="E1277" s="184"/>
      <c r="F1277" s="43"/>
      <c r="G1277" s="193">
        <v>31</v>
      </c>
      <c r="H1277" s="44" t="s">
        <v>99</v>
      </c>
      <c r="I1277" s="32">
        <f>I1278+I1283</f>
        <v>0</v>
      </c>
      <c r="J1277" s="308">
        <f>J1278+J1283</f>
        <v>0</v>
      </c>
      <c r="K1277" s="308">
        <f>K1278+K1283</f>
        <v>0</v>
      </c>
      <c r="L1277" s="33"/>
      <c r="M1277" s="207"/>
      <c r="O1277" s="38"/>
      <c r="Q1277" s="24"/>
    </row>
    <row r="1278" spans="1:17" ht="20.100000000000001" hidden="1" customHeight="1" x14ac:dyDescent="0.25">
      <c r="A1278" s="186"/>
      <c r="B1278" s="186"/>
      <c r="C1278" s="186"/>
      <c r="D1278" s="186">
        <v>3132</v>
      </c>
      <c r="E1278" s="186"/>
      <c r="F1278" s="45"/>
      <c r="G1278" s="193">
        <v>31</v>
      </c>
      <c r="H1278" s="41" t="s">
        <v>19</v>
      </c>
      <c r="I1278" s="37">
        <f>I1279+I1281</f>
        <v>0</v>
      </c>
      <c r="J1278" s="309">
        <f>J1279+J1281</f>
        <v>0</v>
      </c>
      <c r="K1278" s="309">
        <f>K1279+K1281</f>
        <v>0</v>
      </c>
      <c r="L1278" s="33"/>
      <c r="M1278" s="207"/>
      <c r="O1278" s="38"/>
      <c r="Q1278" s="24"/>
    </row>
    <row r="1279" spans="1:17" ht="20.100000000000001" hidden="1" customHeight="1" x14ac:dyDescent="0.25">
      <c r="A1279" s="186"/>
      <c r="B1279" s="186"/>
      <c r="C1279" s="186"/>
      <c r="D1279" s="186"/>
      <c r="E1279" s="183" t="s">
        <v>300</v>
      </c>
      <c r="F1279" s="41"/>
      <c r="G1279" s="193">
        <v>31</v>
      </c>
      <c r="H1279" s="41" t="s">
        <v>19</v>
      </c>
      <c r="I1279" s="37">
        <f>I1280</f>
        <v>0</v>
      </c>
      <c r="J1279" s="309">
        <f>J1280</f>
        <v>0</v>
      </c>
      <c r="K1279" s="309">
        <f>K1280</f>
        <v>0</v>
      </c>
      <c r="L1279" s="33"/>
      <c r="M1279" s="207"/>
      <c r="O1279" s="38"/>
      <c r="Q1279" s="24"/>
    </row>
    <row r="1280" spans="1:17" ht="20.100000000000001" hidden="1" customHeight="1" x14ac:dyDescent="0.25">
      <c r="A1280" s="186"/>
      <c r="B1280" s="186"/>
      <c r="C1280" s="186"/>
      <c r="D1280" s="186"/>
      <c r="E1280" s="183"/>
      <c r="F1280" s="41" t="s">
        <v>301</v>
      </c>
      <c r="G1280" s="193">
        <v>31</v>
      </c>
      <c r="H1280" s="41" t="s">
        <v>19</v>
      </c>
      <c r="I1280" s="37">
        <v>0</v>
      </c>
      <c r="J1280" s="309">
        <f>K1280-I1280</f>
        <v>0</v>
      </c>
      <c r="K1280" s="309">
        <v>0</v>
      </c>
      <c r="L1280" s="33"/>
      <c r="M1280" s="207"/>
      <c r="O1280" s="38"/>
      <c r="Q1280" s="24"/>
    </row>
    <row r="1281" spans="1:17" ht="30" hidden="1" customHeight="1" x14ac:dyDescent="0.25">
      <c r="A1281" s="186"/>
      <c r="B1281" s="186"/>
      <c r="C1281" s="186"/>
      <c r="D1281" s="186"/>
      <c r="E1281" s="183" t="s">
        <v>302</v>
      </c>
      <c r="F1281" s="41"/>
      <c r="G1281" s="193">
        <v>31</v>
      </c>
      <c r="H1281" s="41" t="s">
        <v>100</v>
      </c>
      <c r="I1281" s="37">
        <f>I1282</f>
        <v>0</v>
      </c>
      <c r="J1281" s="309">
        <f>J1282</f>
        <v>0</v>
      </c>
      <c r="K1281" s="309">
        <f>K1282</f>
        <v>0</v>
      </c>
      <c r="L1281" s="33"/>
      <c r="M1281" s="207"/>
      <c r="O1281" s="38"/>
      <c r="Q1281" s="24"/>
    </row>
    <row r="1282" spans="1:17" ht="30" hidden="1" customHeight="1" x14ac:dyDescent="0.25">
      <c r="A1282" s="186"/>
      <c r="B1282" s="186"/>
      <c r="C1282" s="186"/>
      <c r="D1282" s="186"/>
      <c r="E1282" s="183"/>
      <c r="F1282" s="41" t="s">
        <v>303</v>
      </c>
      <c r="G1282" s="193">
        <v>31</v>
      </c>
      <c r="H1282" s="41" t="s">
        <v>100</v>
      </c>
      <c r="I1282" s="37">
        <v>0</v>
      </c>
      <c r="J1282" s="309">
        <f>K1282-I1282</f>
        <v>0</v>
      </c>
      <c r="K1282" s="309">
        <v>0</v>
      </c>
      <c r="L1282" s="33"/>
      <c r="M1282" s="207"/>
      <c r="O1282" s="38"/>
      <c r="Q1282" s="24"/>
    </row>
    <row r="1283" spans="1:17" ht="30" hidden="1" customHeight="1" x14ac:dyDescent="0.25">
      <c r="A1283" s="186"/>
      <c r="B1283" s="186"/>
      <c r="C1283" s="186"/>
      <c r="D1283" s="186">
        <v>3133</v>
      </c>
      <c r="E1283" s="186"/>
      <c r="F1283" s="45"/>
      <c r="G1283" s="193">
        <v>31</v>
      </c>
      <c r="H1283" s="41" t="s">
        <v>20</v>
      </c>
      <c r="I1283" s="37">
        <f t="shared" ref="I1283:K1284" si="200">I1284</f>
        <v>0</v>
      </c>
      <c r="J1283" s="309">
        <f t="shared" si="200"/>
        <v>0</v>
      </c>
      <c r="K1283" s="309">
        <f t="shared" si="200"/>
        <v>0</v>
      </c>
      <c r="L1283" s="33"/>
      <c r="M1283" s="207"/>
      <c r="O1283" s="38"/>
      <c r="Q1283" s="24"/>
    </row>
    <row r="1284" spans="1:17" ht="30" hidden="1" customHeight="1" x14ac:dyDescent="0.25">
      <c r="A1284" s="186"/>
      <c r="B1284" s="186"/>
      <c r="C1284" s="186"/>
      <c r="D1284" s="186"/>
      <c r="E1284" s="183" t="s">
        <v>304</v>
      </c>
      <c r="F1284" s="41"/>
      <c r="G1284" s="193">
        <v>31</v>
      </c>
      <c r="H1284" s="41" t="s">
        <v>20</v>
      </c>
      <c r="I1284" s="37">
        <f t="shared" si="200"/>
        <v>0</v>
      </c>
      <c r="J1284" s="309">
        <f t="shared" si="200"/>
        <v>0</v>
      </c>
      <c r="K1284" s="309">
        <f t="shared" si="200"/>
        <v>0</v>
      </c>
      <c r="L1284" s="33"/>
      <c r="M1284" s="207"/>
      <c r="O1284" s="38"/>
      <c r="Q1284" s="24"/>
    </row>
    <row r="1285" spans="1:17" ht="30" hidden="1" customHeight="1" x14ac:dyDescent="0.25">
      <c r="A1285" s="186"/>
      <c r="B1285" s="186"/>
      <c r="C1285" s="186"/>
      <c r="D1285" s="186"/>
      <c r="E1285" s="183"/>
      <c r="F1285" s="41" t="s">
        <v>305</v>
      </c>
      <c r="G1285" s="193">
        <v>31</v>
      </c>
      <c r="H1285" s="41" t="s">
        <v>20</v>
      </c>
      <c r="I1285" s="37">
        <v>0</v>
      </c>
      <c r="J1285" s="309">
        <f>K1285-I1285</f>
        <v>0</v>
      </c>
      <c r="K1285" s="309">
        <v>0</v>
      </c>
      <c r="L1285" s="33"/>
      <c r="M1285" s="207"/>
      <c r="O1285" s="38"/>
      <c r="Q1285" s="24"/>
    </row>
    <row r="1286" spans="1:17" ht="20.100000000000001" hidden="1" customHeight="1" x14ac:dyDescent="0.25">
      <c r="A1286" s="184"/>
      <c r="B1286" s="184">
        <v>32</v>
      </c>
      <c r="C1286" s="184"/>
      <c r="D1286" s="184"/>
      <c r="E1286" s="184"/>
      <c r="F1286" s="43"/>
      <c r="G1286" s="193">
        <v>31</v>
      </c>
      <c r="H1286" s="44" t="s">
        <v>21</v>
      </c>
      <c r="I1286" s="32">
        <f>I1287+I1303+I1327</f>
        <v>0</v>
      </c>
      <c r="J1286" s="308">
        <f>J1287+J1303+J1327</f>
        <v>0</v>
      </c>
      <c r="K1286" s="308">
        <f>K1287+K1303+K1327</f>
        <v>0</v>
      </c>
      <c r="L1286" s="33"/>
      <c r="M1286" s="207"/>
      <c r="O1286" s="38"/>
      <c r="Q1286" s="24"/>
    </row>
    <row r="1287" spans="1:17" ht="20.100000000000001" hidden="1" customHeight="1" x14ac:dyDescent="0.25">
      <c r="A1287" s="184"/>
      <c r="B1287" s="184"/>
      <c r="C1287" s="184">
        <v>321</v>
      </c>
      <c r="D1287" s="184"/>
      <c r="E1287" s="184"/>
      <c r="F1287" s="43"/>
      <c r="G1287" s="193">
        <v>31</v>
      </c>
      <c r="H1287" s="44" t="s">
        <v>22</v>
      </c>
      <c r="I1287" s="32">
        <f>I1288+I1297</f>
        <v>0</v>
      </c>
      <c r="J1287" s="308">
        <f>J1288+J1297</f>
        <v>0</v>
      </c>
      <c r="K1287" s="308">
        <f>K1288+K1297</f>
        <v>0</v>
      </c>
      <c r="L1287" s="33"/>
      <c r="M1287" s="207"/>
      <c r="O1287" s="38"/>
      <c r="Q1287" s="24"/>
    </row>
    <row r="1288" spans="1:17" ht="20.100000000000001" hidden="1" customHeight="1" x14ac:dyDescent="0.25">
      <c r="A1288" s="186"/>
      <c r="B1288" s="186"/>
      <c r="C1288" s="186"/>
      <c r="D1288" s="186">
        <v>3211</v>
      </c>
      <c r="E1288" s="186"/>
      <c r="F1288" s="45"/>
      <c r="G1288" s="193">
        <v>31</v>
      </c>
      <c r="H1288" s="41" t="s">
        <v>23</v>
      </c>
      <c r="I1288" s="37">
        <f t="shared" ref="I1288:K1289" si="201">I1289</f>
        <v>0</v>
      </c>
      <c r="J1288" s="309">
        <f t="shared" si="201"/>
        <v>0</v>
      </c>
      <c r="K1288" s="309">
        <f t="shared" si="201"/>
        <v>0</v>
      </c>
      <c r="L1288" s="33"/>
      <c r="M1288" s="207"/>
      <c r="O1288" s="38"/>
      <c r="Q1288" s="24"/>
    </row>
    <row r="1289" spans="1:17" ht="20.100000000000001" hidden="1" customHeight="1" x14ac:dyDescent="0.25">
      <c r="A1289" s="186"/>
      <c r="B1289" s="186"/>
      <c r="C1289" s="186"/>
      <c r="D1289" s="186"/>
      <c r="E1289" s="183" t="s">
        <v>306</v>
      </c>
      <c r="F1289" s="41"/>
      <c r="G1289" s="193">
        <v>31</v>
      </c>
      <c r="H1289" s="41" t="s">
        <v>101</v>
      </c>
      <c r="I1289" s="37">
        <f t="shared" si="201"/>
        <v>0</v>
      </c>
      <c r="J1289" s="309">
        <f t="shared" si="201"/>
        <v>0</v>
      </c>
      <c r="K1289" s="309">
        <f t="shared" si="201"/>
        <v>0</v>
      </c>
      <c r="L1289" s="33"/>
      <c r="M1289" s="207"/>
      <c r="O1289" s="38"/>
      <c r="Q1289" s="24"/>
    </row>
    <row r="1290" spans="1:17" ht="20.100000000000001" hidden="1" customHeight="1" x14ac:dyDescent="0.25">
      <c r="A1290" s="186"/>
      <c r="B1290" s="186"/>
      <c r="C1290" s="186"/>
      <c r="D1290" s="186"/>
      <c r="E1290" s="183"/>
      <c r="F1290" s="41" t="s">
        <v>307</v>
      </c>
      <c r="G1290" s="193">
        <v>31</v>
      </c>
      <c r="H1290" s="41" t="s">
        <v>101</v>
      </c>
      <c r="I1290" s="37">
        <v>0</v>
      </c>
      <c r="J1290" s="309">
        <f>K1290-I1290</f>
        <v>0</v>
      </c>
      <c r="K1290" s="309">
        <v>0</v>
      </c>
      <c r="L1290" s="33"/>
      <c r="M1290" s="207"/>
      <c r="O1290" s="38"/>
      <c r="Q1290" s="24"/>
    </row>
    <row r="1291" spans="1:17" ht="20.100000000000001" hidden="1" customHeight="1" x14ac:dyDescent="0.25">
      <c r="A1291" s="186"/>
      <c r="B1291" s="186"/>
      <c r="C1291" s="186"/>
      <c r="D1291" s="186"/>
      <c r="E1291" s="183" t="s">
        <v>308</v>
      </c>
      <c r="F1291" s="41"/>
      <c r="G1291" s="193">
        <v>31</v>
      </c>
      <c r="H1291" s="41" t="s">
        <v>102</v>
      </c>
      <c r="I1291" s="37"/>
      <c r="J1291" s="309"/>
      <c r="K1291" s="309"/>
      <c r="L1291" s="33"/>
      <c r="M1291" s="207"/>
      <c r="O1291" s="38"/>
      <c r="Q1291" s="24"/>
    </row>
    <row r="1292" spans="1:17" ht="20.100000000000001" hidden="1" customHeight="1" x14ac:dyDescent="0.25">
      <c r="A1292" s="186"/>
      <c r="B1292" s="186"/>
      <c r="C1292" s="186"/>
      <c r="D1292" s="186"/>
      <c r="E1292" s="183"/>
      <c r="F1292" s="41" t="s">
        <v>309</v>
      </c>
      <c r="G1292" s="193">
        <v>31</v>
      </c>
      <c r="H1292" s="41" t="s">
        <v>102</v>
      </c>
      <c r="I1292" s="37"/>
      <c r="J1292" s="309"/>
      <c r="K1292" s="309"/>
      <c r="L1292" s="33"/>
      <c r="M1292" s="207"/>
      <c r="O1292" s="38"/>
      <c r="Q1292" s="24"/>
    </row>
    <row r="1293" spans="1:17" ht="20.100000000000001" hidden="1" customHeight="1" x14ac:dyDescent="0.25">
      <c r="A1293" s="186"/>
      <c r="B1293" s="186"/>
      <c r="C1293" s="186"/>
      <c r="D1293" s="186"/>
      <c r="E1293" s="183" t="s">
        <v>310</v>
      </c>
      <c r="F1293" s="41"/>
      <c r="G1293" s="193">
        <v>31</v>
      </c>
      <c r="H1293" s="41" t="s">
        <v>355</v>
      </c>
      <c r="I1293" s="37"/>
      <c r="J1293" s="309"/>
      <c r="K1293" s="309"/>
      <c r="L1293" s="33"/>
      <c r="M1293" s="207"/>
      <c r="O1293" s="38"/>
      <c r="Q1293" s="24"/>
    </row>
    <row r="1294" spans="1:17" ht="20.100000000000001" hidden="1" customHeight="1" x14ac:dyDescent="0.25">
      <c r="A1294" s="186"/>
      <c r="B1294" s="186"/>
      <c r="C1294" s="186"/>
      <c r="D1294" s="186"/>
      <c r="E1294" s="183"/>
      <c r="F1294" s="41" t="s">
        <v>311</v>
      </c>
      <c r="G1294" s="193">
        <v>31</v>
      </c>
      <c r="H1294" s="41" t="s">
        <v>355</v>
      </c>
      <c r="I1294" s="37"/>
      <c r="J1294" s="309"/>
      <c r="K1294" s="309"/>
      <c r="L1294" s="33"/>
      <c r="M1294" s="207"/>
      <c r="O1294" s="38"/>
      <c r="Q1294" s="24"/>
    </row>
    <row r="1295" spans="1:17" ht="20.100000000000001" hidden="1" customHeight="1" x14ac:dyDescent="0.25">
      <c r="A1295" s="186"/>
      <c r="B1295" s="186"/>
      <c r="C1295" s="186"/>
      <c r="D1295" s="186"/>
      <c r="E1295" s="183" t="s">
        <v>312</v>
      </c>
      <c r="F1295" s="41"/>
      <c r="G1295" s="193">
        <v>31</v>
      </c>
      <c r="H1295" s="41" t="s">
        <v>104</v>
      </c>
      <c r="I1295" s="37"/>
      <c r="J1295" s="309"/>
      <c r="K1295" s="309"/>
      <c r="L1295" s="33"/>
      <c r="M1295" s="207"/>
      <c r="O1295" s="38"/>
      <c r="Q1295" s="24"/>
    </row>
    <row r="1296" spans="1:17" ht="20.100000000000001" hidden="1" customHeight="1" x14ac:dyDescent="0.25">
      <c r="A1296" s="186"/>
      <c r="B1296" s="186"/>
      <c r="C1296" s="186"/>
      <c r="D1296" s="186"/>
      <c r="E1296" s="183"/>
      <c r="F1296" s="41" t="s">
        <v>313</v>
      </c>
      <c r="G1296" s="193">
        <v>31</v>
      </c>
      <c r="H1296" s="41" t="s">
        <v>104</v>
      </c>
      <c r="I1296" s="37"/>
      <c r="J1296" s="309"/>
      <c r="K1296" s="309"/>
      <c r="L1296" s="33"/>
      <c r="M1296" s="207"/>
      <c r="O1296" s="38"/>
      <c r="Q1296" s="24"/>
    </row>
    <row r="1297" spans="1:17" ht="20.100000000000001" hidden="1" customHeight="1" x14ac:dyDescent="0.25">
      <c r="A1297" s="186"/>
      <c r="B1297" s="186"/>
      <c r="C1297" s="186"/>
      <c r="D1297" s="186">
        <v>3213</v>
      </c>
      <c r="E1297" s="186"/>
      <c r="F1297" s="45"/>
      <c r="G1297" s="193">
        <v>31</v>
      </c>
      <c r="H1297" s="41" t="s">
        <v>25</v>
      </c>
      <c r="I1297" s="37">
        <f t="shared" ref="I1297:K1298" si="202">I1298</f>
        <v>0</v>
      </c>
      <c r="J1297" s="309">
        <f t="shared" si="202"/>
        <v>0</v>
      </c>
      <c r="K1297" s="309">
        <f t="shared" si="202"/>
        <v>0</v>
      </c>
      <c r="L1297" s="33"/>
      <c r="M1297" s="207"/>
      <c r="O1297" s="38"/>
      <c r="Q1297" s="24"/>
    </row>
    <row r="1298" spans="1:17" ht="20.100000000000001" hidden="1" customHeight="1" x14ac:dyDescent="0.25">
      <c r="A1298" s="186"/>
      <c r="B1298" s="186"/>
      <c r="C1298" s="186"/>
      <c r="D1298" s="186"/>
      <c r="E1298" s="183" t="s">
        <v>107</v>
      </c>
      <c r="F1298" s="41"/>
      <c r="G1298" s="193">
        <v>31</v>
      </c>
      <c r="H1298" s="41" t="s">
        <v>108</v>
      </c>
      <c r="I1298" s="37">
        <f t="shared" si="202"/>
        <v>0</v>
      </c>
      <c r="J1298" s="309">
        <f t="shared" si="202"/>
        <v>0</v>
      </c>
      <c r="K1298" s="309">
        <f t="shared" si="202"/>
        <v>0</v>
      </c>
      <c r="L1298" s="33"/>
      <c r="M1298" s="207"/>
      <c r="O1298" s="38"/>
      <c r="Q1298" s="24"/>
    </row>
    <row r="1299" spans="1:17" ht="20.100000000000001" hidden="1" customHeight="1" x14ac:dyDescent="0.25">
      <c r="A1299" s="186"/>
      <c r="B1299" s="186"/>
      <c r="C1299" s="186"/>
      <c r="D1299" s="186"/>
      <c r="E1299" s="183"/>
      <c r="F1299" s="41" t="s">
        <v>109</v>
      </c>
      <c r="G1299" s="193">
        <v>31</v>
      </c>
      <c r="H1299" s="41" t="s">
        <v>319</v>
      </c>
      <c r="I1299" s="37">
        <v>0</v>
      </c>
      <c r="J1299" s="309">
        <f>K1299-I1299</f>
        <v>0</v>
      </c>
      <c r="K1299" s="309">
        <v>0</v>
      </c>
      <c r="L1299" s="33"/>
      <c r="M1299" s="207"/>
      <c r="O1299" s="38"/>
      <c r="Q1299" s="24"/>
    </row>
    <row r="1300" spans="1:17" ht="20.100000000000001" hidden="1" customHeight="1" x14ac:dyDescent="0.25">
      <c r="A1300" s="186"/>
      <c r="B1300" s="186"/>
      <c r="C1300" s="186"/>
      <c r="D1300" s="186"/>
      <c r="E1300" s="183"/>
      <c r="F1300" s="41" t="s">
        <v>111</v>
      </c>
      <c r="G1300" s="193">
        <v>31</v>
      </c>
      <c r="H1300" s="41" t="s">
        <v>320</v>
      </c>
      <c r="I1300" s="37"/>
      <c r="J1300" s="309"/>
      <c r="K1300" s="309"/>
      <c r="L1300" s="33"/>
      <c r="M1300" s="207"/>
      <c r="O1300" s="38"/>
      <c r="Q1300" s="24"/>
    </row>
    <row r="1301" spans="1:17" ht="20.100000000000001" hidden="1" customHeight="1" x14ac:dyDescent="0.25">
      <c r="A1301" s="186"/>
      <c r="B1301" s="186"/>
      <c r="C1301" s="186"/>
      <c r="D1301" s="186"/>
      <c r="E1301" s="183" t="s">
        <v>113</v>
      </c>
      <c r="F1301" s="41"/>
      <c r="G1301" s="193">
        <v>31</v>
      </c>
      <c r="H1301" s="41" t="s">
        <v>114</v>
      </c>
      <c r="I1301" s="37"/>
      <c r="J1301" s="309"/>
      <c r="K1301" s="309"/>
      <c r="L1301" s="33"/>
      <c r="M1301" s="207"/>
      <c r="O1301" s="38"/>
      <c r="Q1301" s="24"/>
    </row>
    <row r="1302" spans="1:17" ht="20.100000000000001" hidden="1" customHeight="1" x14ac:dyDescent="0.25">
      <c r="A1302" s="186"/>
      <c r="B1302" s="186"/>
      <c r="C1302" s="186"/>
      <c r="D1302" s="186"/>
      <c r="E1302" s="183"/>
      <c r="F1302" s="41" t="s">
        <v>115</v>
      </c>
      <c r="G1302" s="193">
        <v>31</v>
      </c>
      <c r="H1302" s="41" t="s">
        <v>114</v>
      </c>
      <c r="I1302" s="37"/>
      <c r="J1302" s="309"/>
      <c r="K1302" s="309"/>
      <c r="L1302" s="33"/>
      <c r="M1302" s="207"/>
      <c r="O1302" s="38"/>
      <c r="Q1302" s="24"/>
    </row>
    <row r="1303" spans="1:17" ht="20.100000000000001" hidden="1" customHeight="1" x14ac:dyDescent="0.25">
      <c r="A1303" s="184"/>
      <c r="B1303" s="184"/>
      <c r="C1303" s="184">
        <v>322</v>
      </c>
      <c r="D1303" s="184"/>
      <c r="E1303" s="184"/>
      <c r="F1303" s="43"/>
      <c r="G1303" s="193">
        <v>31</v>
      </c>
      <c r="H1303" s="44" t="s">
        <v>26</v>
      </c>
      <c r="I1303" s="32">
        <f>I1304+I1314+I1319</f>
        <v>0</v>
      </c>
      <c r="J1303" s="308">
        <f>J1304+J1314+J1319</f>
        <v>0</v>
      </c>
      <c r="K1303" s="308">
        <f>K1304+K1314+K1319</f>
        <v>0</v>
      </c>
      <c r="L1303" s="33"/>
      <c r="M1303" s="207"/>
      <c r="O1303" s="38"/>
      <c r="Q1303" s="24"/>
    </row>
    <row r="1304" spans="1:17" ht="20.100000000000001" hidden="1" customHeight="1" x14ac:dyDescent="0.25">
      <c r="A1304" s="186"/>
      <c r="B1304" s="186"/>
      <c r="C1304" s="186"/>
      <c r="D1304" s="186">
        <v>3221</v>
      </c>
      <c r="E1304" s="186"/>
      <c r="F1304" s="45"/>
      <c r="G1304" s="193">
        <v>31</v>
      </c>
      <c r="H1304" s="41" t="s">
        <v>116</v>
      </c>
      <c r="I1304" s="37">
        <f>I1305+I1310+I1312</f>
        <v>0</v>
      </c>
      <c r="J1304" s="309">
        <f>J1305+J1310+J1312</f>
        <v>0</v>
      </c>
      <c r="K1304" s="309">
        <f>K1305+K1310+K1312</f>
        <v>0</v>
      </c>
      <c r="L1304" s="33"/>
      <c r="M1304" s="207"/>
      <c r="O1304" s="38"/>
      <c r="Q1304" s="24"/>
    </row>
    <row r="1305" spans="1:17" ht="20.100000000000001" hidden="1" customHeight="1" x14ac:dyDescent="0.25">
      <c r="A1305" s="186"/>
      <c r="B1305" s="186"/>
      <c r="C1305" s="186"/>
      <c r="D1305" s="186"/>
      <c r="E1305" s="183" t="s">
        <v>117</v>
      </c>
      <c r="F1305" s="41"/>
      <c r="G1305" s="193">
        <v>31</v>
      </c>
      <c r="H1305" s="41" t="s">
        <v>118</v>
      </c>
      <c r="I1305" s="37">
        <f>I1306+I1307</f>
        <v>0</v>
      </c>
      <c r="J1305" s="309">
        <f>J1306+J1307</f>
        <v>0</v>
      </c>
      <c r="K1305" s="309">
        <f>K1306+K1307</f>
        <v>0</v>
      </c>
      <c r="L1305" s="33"/>
      <c r="M1305" s="207"/>
      <c r="O1305" s="38"/>
      <c r="Q1305" s="24"/>
    </row>
    <row r="1306" spans="1:17" ht="20.100000000000001" hidden="1" customHeight="1" x14ac:dyDescent="0.25">
      <c r="A1306" s="186"/>
      <c r="B1306" s="186"/>
      <c r="C1306" s="186"/>
      <c r="D1306" s="186"/>
      <c r="E1306" s="183"/>
      <c r="F1306" s="41" t="s">
        <v>119</v>
      </c>
      <c r="G1306" s="193">
        <v>31</v>
      </c>
      <c r="H1306" s="41" t="s">
        <v>118</v>
      </c>
      <c r="I1306" s="37">
        <v>0</v>
      </c>
      <c r="J1306" s="309">
        <f>K1306-I1306</f>
        <v>0</v>
      </c>
      <c r="K1306" s="309">
        <v>0</v>
      </c>
      <c r="L1306" s="33"/>
      <c r="M1306" s="207"/>
      <c r="O1306" s="38"/>
      <c r="Q1306" s="24"/>
    </row>
    <row r="1307" spans="1:17" ht="20.100000000000001" hidden="1" customHeight="1" x14ac:dyDescent="0.25">
      <c r="A1307" s="186"/>
      <c r="B1307" s="186"/>
      <c r="C1307" s="186"/>
      <c r="D1307" s="186"/>
      <c r="E1307" s="183"/>
      <c r="F1307" s="41" t="s">
        <v>120</v>
      </c>
      <c r="G1307" s="193">
        <v>31</v>
      </c>
      <c r="H1307" s="41" t="s">
        <v>321</v>
      </c>
      <c r="I1307" s="37">
        <v>0</v>
      </c>
      <c r="J1307" s="309">
        <f>K1307-I1307</f>
        <v>0</v>
      </c>
      <c r="K1307" s="309">
        <v>0</v>
      </c>
      <c r="L1307" s="33"/>
      <c r="M1307" s="207"/>
      <c r="O1307" s="38"/>
      <c r="Q1307" s="24"/>
    </row>
    <row r="1308" spans="1:17" ht="30" hidden="1" customHeight="1" x14ac:dyDescent="0.25">
      <c r="A1308" s="186"/>
      <c r="B1308" s="186"/>
      <c r="C1308" s="186"/>
      <c r="D1308" s="186"/>
      <c r="E1308" s="183" t="s">
        <v>122</v>
      </c>
      <c r="F1308" s="41"/>
      <c r="G1308" s="193">
        <v>31</v>
      </c>
      <c r="H1308" s="41" t="s">
        <v>123</v>
      </c>
      <c r="I1308" s="37"/>
      <c r="J1308" s="309"/>
      <c r="K1308" s="309"/>
      <c r="L1308" s="33"/>
      <c r="M1308" s="207"/>
      <c r="O1308" s="38"/>
      <c r="Q1308" s="24"/>
    </row>
    <row r="1309" spans="1:17" ht="30" hidden="1" customHeight="1" x14ac:dyDescent="0.25">
      <c r="A1309" s="186"/>
      <c r="B1309" s="186"/>
      <c r="C1309" s="186"/>
      <c r="D1309" s="186"/>
      <c r="E1309" s="183"/>
      <c r="F1309" s="41" t="s">
        <v>124</v>
      </c>
      <c r="G1309" s="193">
        <v>31</v>
      </c>
      <c r="H1309" s="41" t="s">
        <v>123</v>
      </c>
      <c r="I1309" s="37"/>
      <c r="J1309" s="309"/>
      <c r="K1309" s="309"/>
      <c r="L1309" s="33"/>
      <c r="M1309" s="207"/>
      <c r="O1309" s="38"/>
      <c r="Q1309" s="24"/>
    </row>
    <row r="1310" spans="1:17" ht="20.100000000000001" hidden="1" customHeight="1" x14ac:dyDescent="0.25">
      <c r="A1310" s="186"/>
      <c r="B1310" s="186"/>
      <c r="C1310" s="186"/>
      <c r="D1310" s="186"/>
      <c r="E1310" s="183" t="s">
        <v>125</v>
      </c>
      <c r="F1310" s="41"/>
      <c r="G1310" s="193">
        <v>31</v>
      </c>
      <c r="H1310" s="41" t="s">
        <v>126</v>
      </c>
      <c r="I1310" s="37">
        <f>I1311</f>
        <v>0</v>
      </c>
      <c r="J1310" s="309">
        <f>J1311</f>
        <v>0</v>
      </c>
      <c r="K1310" s="309">
        <f>K1311</f>
        <v>0</v>
      </c>
      <c r="L1310" s="33"/>
      <c r="M1310" s="207"/>
      <c r="O1310" s="38"/>
      <c r="Q1310" s="24"/>
    </row>
    <row r="1311" spans="1:17" ht="20.100000000000001" hidden="1" customHeight="1" x14ac:dyDescent="0.25">
      <c r="A1311" s="186"/>
      <c r="B1311" s="186"/>
      <c r="C1311" s="186"/>
      <c r="D1311" s="186"/>
      <c r="E1311" s="183"/>
      <c r="F1311" s="41" t="s">
        <v>127</v>
      </c>
      <c r="G1311" s="193">
        <v>31</v>
      </c>
      <c r="H1311" s="41" t="s">
        <v>126</v>
      </c>
      <c r="I1311" s="37">
        <v>0</v>
      </c>
      <c r="J1311" s="309">
        <f>K1311-I1311</f>
        <v>0</v>
      </c>
      <c r="K1311" s="309">
        <v>0</v>
      </c>
      <c r="L1311" s="33"/>
      <c r="M1311" s="207"/>
      <c r="O1311" s="38"/>
      <c r="Q1311" s="24"/>
    </row>
    <row r="1312" spans="1:17" ht="20.100000000000001" hidden="1" customHeight="1" x14ac:dyDescent="0.25">
      <c r="A1312" s="186"/>
      <c r="B1312" s="186"/>
      <c r="C1312" s="186"/>
      <c r="D1312" s="186"/>
      <c r="E1312" s="183" t="s">
        <v>128</v>
      </c>
      <c r="F1312" s="41"/>
      <c r="G1312" s="193">
        <v>31</v>
      </c>
      <c r="H1312" s="41" t="s">
        <v>129</v>
      </c>
      <c r="I1312" s="37">
        <f>I1313</f>
        <v>0</v>
      </c>
      <c r="J1312" s="309">
        <f>J1313</f>
        <v>0</v>
      </c>
      <c r="K1312" s="309">
        <f>K1313</f>
        <v>0</v>
      </c>
      <c r="L1312" s="33"/>
      <c r="M1312" s="207"/>
      <c r="O1312" s="38"/>
      <c r="Q1312" s="24"/>
    </row>
    <row r="1313" spans="1:17" ht="20.100000000000001" hidden="1" customHeight="1" x14ac:dyDescent="0.25">
      <c r="A1313" s="186"/>
      <c r="B1313" s="186"/>
      <c r="C1313" s="186"/>
      <c r="D1313" s="186"/>
      <c r="E1313" s="183"/>
      <c r="F1313" s="41" t="s">
        <v>130</v>
      </c>
      <c r="G1313" s="193">
        <v>31</v>
      </c>
      <c r="H1313" s="41" t="s">
        <v>129</v>
      </c>
      <c r="I1313" s="37">
        <v>0</v>
      </c>
      <c r="J1313" s="309">
        <f>K1313-I1313</f>
        <v>0</v>
      </c>
      <c r="K1313" s="309">
        <v>0</v>
      </c>
      <c r="L1313" s="33"/>
      <c r="M1313" s="207"/>
      <c r="O1313" s="38"/>
      <c r="Q1313" s="24"/>
    </row>
    <row r="1314" spans="1:17" ht="20.100000000000001" hidden="1" customHeight="1" x14ac:dyDescent="0.25">
      <c r="A1314" s="186"/>
      <c r="B1314" s="186"/>
      <c r="C1314" s="186"/>
      <c r="D1314" s="186">
        <v>3222</v>
      </c>
      <c r="E1314" s="186"/>
      <c r="F1314" s="45"/>
      <c r="G1314" s="193">
        <v>31</v>
      </c>
      <c r="H1314" s="41" t="s">
        <v>28</v>
      </c>
      <c r="I1314" s="37">
        <f>I1315+I1317</f>
        <v>0</v>
      </c>
      <c r="J1314" s="309">
        <f>J1315+J1317</f>
        <v>0</v>
      </c>
      <c r="K1314" s="309">
        <f>K1315+K1317</f>
        <v>0</v>
      </c>
      <c r="L1314" s="33"/>
      <c r="M1314" s="207"/>
      <c r="O1314" s="38"/>
      <c r="Q1314" s="24"/>
    </row>
    <row r="1315" spans="1:17" ht="20.100000000000001" hidden="1" customHeight="1" x14ac:dyDescent="0.25">
      <c r="A1315" s="186"/>
      <c r="B1315" s="186"/>
      <c r="C1315" s="186"/>
      <c r="D1315" s="186"/>
      <c r="E1315" s="183" t="s">
        <v>134</v>
      </c>
      <c r="F1315" s="41"/>
      <c r="G1315" s="193">
        <v>31</v>
      </c>
      <c r="H1315" s="41" t="s">
        <v>135</v>
      </c>
      <c r="I1315" s="37">
        <f>I1316</f>
        <v>0</v>
      </c>
      <c r="J1315" s="309">
        <f>J1316</f>
        <v>0</v>
      </c>
      <c r="K1315" s="309">
        <f>K1316</f>
        <v>0</v>
      </c>
      <c r="L1315" s="33"/>
      <c r="M1315" s="207"/>
      <c r="O1315" s="38"/>
      <c r="Q1315" s="24"/>
    </row>
    <row r="1316" spans="1:17" ht="20.100000000000001" hidden="1" customHeight="1" x14ac:dyDescent="0.25">
      <c r="A1316" s="186"/>
      <c r="B1316" s="186"/>
      <c r="C1316" s="186"/>
      <c r="D1316" s="186"/>
      <c r="E1316" s="183"/>
      <c r="F1316" s="41" t="s">
        <v>136</v>
      </c>
      <c r="G1316" s="193">
        <v>31</v>
      </c>
      <c r="H1316" s="41" t="s">
        <v>135</v>
      </c>
      <c r="I1316" s="37">
        <v>0</v>
      </c>
      <c r="J1316" s="309">
        <f>K1316-I1316</f>
        <v>0</v>
      </c>
      <c r="K1316" s="309">
        <v>0</v>
      </c>
      <c r="L1316" s="33"/>
      <c r="M1316" s="207"/>
      <c r="O1316" s="38"/>
      <c r="Q1316" s="24"/>
    </row>
    <row r="1317" spans="1:17" ht="20.100000000000001" hidden="1" customHeight="1" x14ac:dyDescent="0.25">
      <c r="A1317" s="186"/>
      <c r="B1317" s="186"/>
      <c r="C1317" s="186"/>
      <c r="D1317" s="186"/>
      <c r="E1317" s="183" t="s">
        <v>137</v>
      </c>
      <c r="F1317" s="41"/>
      <c r="G1317" s="193">
        <v>31</v>
      </c>
      <c r="H1317" s="41" t="s">
        <v>138</v>
      </c>
      <c r="I1317" s="37">
        <f>I1318</f>
        <v>0</v>
      </c>
      <c r="J1317" s="309">
        <f>J1318</f>
        <v>0</v>
      </c>
      <c r="K1317" s="309">
        <f>K1318</f>
        <v>0</v>
      </c>
      <c r="L1317" s="33"/>
      <c r="M1317" s="207"/>
      <c r="O1317" s="38"/>
      <c r="Q1317" s="24"/>
    </row>
    <row r="1318" spans="1:17" ht="20.100000000000001" hidden="1" customHeight="1" x14ac:dyDescent="0.25">
      <c r="A1318" s="186"/>
      <c r="B1318" s="186"/>
      <c r="C1318" s="186"/>
      <c r="D1318" s="186"/>
      <c r="E1318" s="183"/>
      <c r="F1318" s="41" t="s">
        <v>139</v>
      </c>
      <c r="G1318" s="193">
        <v>31</v>
      </c>
      <c r="H1318" s="41" t="s">
        <v>138</v>
      </c>
      <c r="I1318" s="37">
        <v>0</v>
      </c>
      <c r="J1318" s="309">
        <f>K1318-I1318</f>
        <v>0</v>
      </c>
      <c r="K1318" s="309">
        <v>0</v>
      </c>
      <c r="L1318" s="33"/>
      <c r="M1318" s="207"/>
      <c r="O1318" s="38"/>
      <c r="Q1318" s="24"/>
    </row>
    <row r="1319" spans="1:17" ht="20.100000000000001" hidden="1" customHeight="1" x14ac:dyDescent="0.25">
      <c r="A1319" s="186"/>
      <c r="B1319" s="186"/>
      <c r="C1319" s="186"/>
      <c r="D1319" s="187">
        <v>3223</v>
      </c>
      <c r="E1319" s="187"/>
      <c r="F1319" s="50"/>
      <c r="G1319" s="193">
        <v>31</v>
      </c>
      <c r="H1319" s="48" t="s">
        <v>29</v>
      </c>
      <c r="I1319" s="37">
        <f>I1320+I1323+I1325</f>
        <v>0</v>
      </c>
      <c r="J1319" s="309">
        <f>J1320+J1323+J1325</f>
        <v>0</v>
      </c>
      <c r="K1319" s="309">
        <f>K1320+K1323+K1325</f>
        <v>0</v>
      </c>
      <c r="L1319" s="33"/>
      <c r="M1319" s="207"/>
      <c r="O1319" s="38"/>
      <c r="Q1319" s="24"/>
    </row>
    <row r="1320" spans="1:17" ht="20.100000000000001" hidden="1" customHeight="1" x14ac:dyDescent="0.25">
      <c r="A1320" s="186"/>
      <c r="B1320" s="186"/>
      <c r="C1320" s="186"/>
      <c r="D1320" s="187"/>
      <c r="E1320" s="183" t="s">
        <v>140</v>
      </c>
      <c r="F1320" s="41"/>
      <c r="G1320" s="193">
        <v>31</v>
      </c>
      <c r="H1320" s="41" t="s">
        <v>141</v>
      </c>
      <c r="I1320" s="37">
        <f>I1321+I1322</f>
        <v>0</v>
      </c>
      <c r="J1320" s="309">
        <f>J1321+J1322</f>
        <v>0</v>
      </c>
      <c r="K1320" s="309">
        <f>K1321+K1322</f>
        <v>0</v>
      </c>
      <c r="L1320" s="33"/>
      <c r="M1320" s="207"/>
      <c r="O1320" s="38"/>
      <c r="Q1320" s="24"/>
    </row>
    <row r="1321" spans="1:17" ht="20.100000000000001" hidden="1" customHeight="1" x14ac:dyDescent="0.25">
      <c r="A1321" s="186"/>
      <c r="B1321" s="186"/>
      <c r="C1321" s="186"/>
      <c r="D1321" s="187"/>
      <c r="E1321" s="183"/>
      <c r="F1321" s="41" t="s">
        <v>142</v>
      </c>
      <c r="G1321" s="193">
        <v>31</v>
      </c>
      <c r="H1321" s="41" t="s">
        <v>141</v>
      </c>
      <c r="I1321" s="37">
        <v>0</v>
      </c>
      <c r="J1321" s="309">
        <f>K1321-I1321</f>
        <v>0</v>
      </c>
      <c r="K1321" s="309">
        <v>0</v>
      </c>
      <c r="L1321" s="33"/>
      <c r="M1321" s="207"/>
      <c r="O1321" s="38"/>
      <c r="Q1321" s="24"/>
    </row>
    <row r="1322" spans="1:17" ht="20.100000000000001" hidden="1" customHeight="1" x14ac:dyDescent="0.25">
      <c r="A1322" s="186"/>
      <c r="B1322" s="186"/>
      <c r="C1322" s="186"/>
      <c r="D1322" s="187"/>
      <c r="E1322" s="183"/>
      <c r="F1322" s="41" t="s">
        <v>143</v>
      </c>
      <c r="G1322" s="193">
        <v>31</v>
      </c>
      <c r="H1322" s="41" t="s">
        <v>144</v>
      </c>
      <c r="I1322" s="37">
        <v>0</v>
      </c>
      <c r="J1322" s="309">
        <f>K1322-I1322</f>
        <v>0</v>
      </c>
      <c r="K1322" s="309">
        <v>0</v>
      </c>
      <c r="L1322" s="33"/>
      <c r="M1322" s="207"/>
      <c r="O1322" s="38"/>
      <c r="Q1322" s="24"/>
    </row>
    <row r="1323" spans="1:17" ht="20.100000000000001" hidden="1" customHeight="1" x14ac:dyDescent="0.25">
      <c r="A1323" s="186"/>
      <c r="B1323" s="186"/>
      <c r="C1323" s="186"/>
      <c r="D1323" s="187"/>
      <c r="E1323" s="183" t="s">
        <v>145</v>
      </c>
      <c r="F1323" s="41"/>
      <c r="G1323" s="193">
        <v>31</v>
      </c>
      <c r="H1323" s="41" t="s">
        <v>146</v>
      </c>
      <c r="I1323" s="37">
        <f>I1324</f>
        <v>0</v>
      </c>
      <c r="J1323" s="309">
        <f>J1324</f>
        <v>0</v>
      </c>
      <c r="K1323" s="309">
        <f>K1324</f>
        <v>0</v>
      </c>
      <c r="L1323" s="33"/>
      <c r="M1323" s="207"/>
      <c r="O1323" s="38"/>
      <c r="Q1323" s="24"/>
    </row>
    <row r="1324" spans="1:17" ht="20.100000000000001" hidden="1" customHeight="1" x14ac:dyDescent="0.25">
      <c r="A1324" s="186"/>
      <c r="B1324" s="186"/>
      <c r="C1324" s="186"/>
      <c r="D1324" s="187"/>
      <c r="E1324" s="183"/>
      <c r="F1324" s="41" t="s">
        <v>147</v>
      </c>
      <c r="G1324" s="193">
        <v>31</v>
      </c>
      <c r="H1324" s="41" t="s">
        <v>146</v>
      </c>
      <c r="I1324" s="37">
        <v>0</v>
      </c>
      <c r="J1324" s="309">
        <f>K1324-I1324</f>
        <v>0</v>
      </c>
      <c r="K1324" s="309">
        <v>0</v>
      </c>
      <c r="L1324" s="33"/>
      <c r="M1324" s="207"/>
      <c r="O1324" s="38"/>
      <c r="Q1324" s="24"/>
    </row>
    <row r="1325" spans="1:17" ht="20.100000000000001" hidden="1" customHeight="1" x14ac:dyDescent="0.25">
      <c r="A1325" s="186"/>
      <c r="B1325" s="186"/>
      <c r="C1325" s="186"/>
      <c r="D1325" s="187"/>
      <c r="E1325" s="183" t="s">
        <v>148</v>
      </c>
      <c r="F1325" s="41"/>
      <c r="G1325" s="193">
        <v>31</v>
      </c>
      <c r="H1325" s="41" t="s">
        <v>149</v>
      </c>
      <c r="I1325" s="37">
        <f>I1326</f>
        <v>0</v>
      </c>
      <c r="J1325" s="309">
        <f>J1326</f>
        <v>0</v>
      </c>
      <c r="K1325" s="309">
        <f>K1326</f>
        <v>0</v>
      </c>
      <c r="L1325" s="33"/>
      <c r="M1325" s="207"/>
      <c r="O1325" s="38"/>
      <c r="Q1325" s="24"/>
    </row>
    <row r="1326" spans="1:17" ht="20.100000000000001" hidden="1" customHeight="1" x14ac:dyDescent="0.25">
      <c r="A1326" s="186"/>
      <c r="B1326" s="186"/>
      <c r="C1326" s="186"/>
      <c r="D1326" s="187"/>
      <c r="E1326" s="183"/>
      <c r="F1326" s="41" t="s">
        <v>150</v>
      </c>
      <c r="G1326" s="193">
        <v>31</v>
      </c>
      <c r="H1326" s="41" t="s">
        <v>149</v>
      </c>
      <c r="I1326" s="37">
        <v>0</v>
      </c>
      <c r="J1326" s="309">
        <f>K1326-I1326</f>
        <v>0</v>
      </c>
      <c r="K1326" s="309">
        <v>0</v>
      </c>
      <c r="L1326" s="33"/>
      <c r="M1326" s="207"/>
      <c r="O1326" s="38"/>
      <c r="Q1326" s="24"/>
    </row>
    <row r="1327" spans="1:17" ht="20.100000000000001" hidden="1" customHeight="1" x14ac:dyDescent="0.25">
      <c r="A1327" s="184"/>
      <c r="B1327" s="184"/>
      <c r="C1327" s="184">
        <v>323</v>
      </c>
      <c r="D1327" s="184"/>
      <c r="E1327" s="184"/>
      <c r="F1327" s="43"/>
      <c r="G1327" s="193">
        <v>31</v>
      </c>
      <c r="H1327" s="44" t="s">
        <v>33</v>
      </c>
      <c r="I1327" s="32">
        <f>I1328+I1337+I1343+I1348</f>
        <v>0</v>
      </c>
      <c r="J1327" s="308">
        <f>J1328+J1337+J1343+J1348</f>
        <v>0</v>
      </c>
      <c r="K1327" s="308">
        <f>K1328+K1337+K1343+K1348</f>
        <v>0</v>
      </c>
      <c r="L1327" s="33"/>
      <c r="M1327" s="207"/>
      <c r="O1327" s="38"/>
      <c r="Q1327" s="24"/>
    </row>
    <row r="1328" spans="1:17" ht="20.100000000000001" hidden="1" customHeight="1" x14ac:dyDescent="0.25">
      <c r="A1328" s="186"/>
      <c r="B1328" s="186"/>
      <c r="C1328" s="186"/>
      <c r="D1328" s="186">
        <v>3231</v>
      </c>
      <c r="E1328" s="186"/>
      <c r="F1328" s="45"/>
      <c r="G1328" s="193">
        <v>31</v>
      </c>
      <c r="H1328" s="48" t="s">
        <v>165</v>
      </c>
      <c r="I1328" s="37">
        <f t="shared" ref="I1328:K1329" si="203">I1329</f>
        <v>0</v>
      </c>
      <c r="J1328" s="309">
        <f t="shared" si="203"/>
        <v>0</v>
      </c>
      <c r="K1328" s="309">
        <f t="shared" si="203"/>
        <v>0</v>
      </c>
      <c r="L1328" s="33"/>
      <c r="M1328" s="207"/>
      <c r="O1328" s="38"/>
      <c r="Q1328" s="24"/>
    </row>
    <row r="1329" spans="1:17" ht="20.100000000000001" hidden="1" customHeight="1" x14ac:dyDescent="0.25">
      <c r="A1329" s="186"/>
      <c r="B1329" s="186"/>
      <c r="C1329" s="186"/>
      <c r="D1329" s="186"/>
      <c r="E1329" s="183" t="s">
        <v>166</v>
      </c>
      <c r="F1329" s="41"/>
      <c r="G1329" s="193">
        <v>31</v>
      </c>
      <c r="H1329" s="41" t="s">
        <v>167</v>
      </c>
      <c r="I1329" s="37">
        <f t="shared" si="203"/>
        <v>0</v>
      </c>
      <c r="J1329" s="309">
        <f t="shared" si="203"/>
        <v>0</v>
      </c>
      <c r="K1329" s="309">
        <f t="shared" si="203"/>
        <v>0</v>
      </c>
      <c r="L1329" s="33"/>
      <c r="M1329" s="207"/>
      <c r="O1329" s="38"/>
      <c r="Q1329" s="24"/>
    </row>
    <row r="1330" spans="1:17" ht="20.100000000000001" hidden="1" customHeight="1" x14ac:dyDescent="0.25">
      <c r="A1330" s="186"/>
      <c r="B1330" s="186"/>
      <c r="C1330" s="186"/>
      <c r="D1330" s="186"/>
      <c r="E1330" s="183"/>
      <c r="F1330" s="41" t="s">
        <v>168</v>
      </c>
      <c r="G1330" s="193">
        <v>31</v>
      </c>
      <c r="H1330" s="41" t="s">
        <v>167</v>
      </c>
      <c r="I1330" s="37">
        <v>0</v>
      </c>
      <c r="J1330" s="309">
        <f>K1330-I1330</f>
        <v>0</v>
      </c>
      <c r="K1330" s="309">
        <v>0</v>
      </c>
      <c r="L1330" s="33"/>
      <c r="M1330" s="207"/>
      <c r="O1330" s="38"/>
      <c r="Q1330" s="24"/>
    </row>
    <row r="1331" spans="1:17" ht="20.100000000000001" hidden="1" customHeight="1" x14ac:dyDescent="0.25">
      <c r="A1331" s="186"/>
      <c r="B1331" s="186"/>
      <c r="C1331" s="186"/>
      <c r="D1331" s="186"/>
      <c r="E1331" s="183" t="s">
        <v>169</v>
      </c>
      <c r="F1331" s="41"/>
      <c r="G1331" s="193">
        <v>31</v>
      </c>
      <c r="H1331" s="41" t="s">
        <v>170</v>
      </c>
      <c r="I1331" s="37"/>
      <c r="J1331" s="309"/>
      <c r="K1331" s="309"/>
      <c r="L1331" s="33"/>
      <c r="M1331" s="207"/>
      <c r="O1331" s="38"/>
      <c r="Q1331" s="24"/>
    </row>
    <row r="1332" spans="1:17" ht="20.100000000000001" hidden="1" customHeight="1" x14ac:dyDescent="0.25">
      <c r="A1332" s="186"/>
      <c r="B1332" s="186"/>
      <c r="C1332" s="186"/>
      <c r="D1332" s="186"/>
      <c r="E1332" s="183"/>
      <c r="F1332" s="41" t="s">
        <v>171</v>
      </c>
      <c r="G1332" s="193">
        <v>31</v>
      </c>
      <c r="H1332" s="41" t="s">
        <v>170</v>
      </c>
      <c r="I1332" s="37"/>
      <c r="J1332" s="309"/>
      <c r="K1332" s="309"/>
      <c r="L1332" s="33"/>
      <c r="M1332" s="207"/>
      <c r="O1332" s="38"/>
      <c r="Q1332" s="24"/>
    </row>
    <row r="1333" spans="1:17" ht="20.100000000000001" hidden="1" customHeight="1" x14ac:dyDescent="0.25">
      <c r="A1333" s="186"/>
      <c r="B1333" s="186"/>
      <c r="C1333" s="186"/>
      <c r="D1333" s="186"/>
      <c r="E1333" s="183" t="s">
        <v>172</v>
      </c>
      <c r="F1333" s="41"/>
      <c r="G1333" s="193">
        <v>31</v>
      </c>
      <c r="H1333" s="41" t="s">
        <v>173</v>
      </c>
      <c r="I1333" s="37"/>
      <c r="J1333" s="309"/>
      <c r="K1333" s="309"/>
      <c r="L1333" s="33"/>
      <c r="M1333" s="207"/>
      <c r="O1333" s="38"/>
      <c r="Q1333" s="24"/>
    </row>
    <row r="1334" spans="1:17" ht="20.100000000000001" hidden="1" customHeight="1" x14ac:dyDescent="0.25">
      <c r="A1334" s="186"/>
      <c r="B1334" s="186"/>
      <c r="C1334" s="186"/>
      <c r="D1334" s="186"/>
      <c r="E1334" s="183"/>
      <c r="F1334" s="41" t="s">
        <v>174</v>
      </c>
      <c r="G1334" s="193">
        <v>31</v>
      </c>
      <c r="H1334" s="41" t="s">
        <v>173</v>
      </c>
      <c r="I1334" s="37"/>
      <c r="J1334" s="309"/>
      <c r="K1334" s="309"/>
      <c r="L1334" s="33"/>
      <c r="M1334" s="207"/>
      <c r="O1334" s="38"/>
      <c r="Q1334" s="24"/>
    </row>
    <row r="1335" spans="1:17" ht="20.100000000000001" hidden="1" customHeight="1" x14ac:dyDescent="0.25">
      <c r="A1335" s="186"/>
      <c r="B1335" s="186"/>
      <c r="C1335" s="186"/>
      <c r="D1335" s="186"/>
      <c r="E1335" s="183" t="s">
        <v>175</v>
      </c>
      <c r="F1335" s="41"/>
      <c r="G1335" s="193">
        <v>31</v>
      </c>
      <c r="H1335" s="41" t="s">
        <v>176</v>
      </c>
      <c r="I1335" s="37"/>
      <c r="J1335" s="309"/>
      <c r="K1335" s="309"/>
      <c r="L1335" s="33"/>
      <c r="M1335" s="207"/>
      <c r="O1335" s="38"/>
      <c r="Q1335" s="24"/>
    </row>
    <row r="1336" spans="1:17" ht="20.100000000000001" hidden="1" customHeight="1" x14ac:dyDescent="0.25">
      <c r="A1336" s="186"/>
      <c r="B1336" s="186"/>
      <c r="C1336" s="186"/>
      <c r="D1336" s="186"/>
      <c r="E1336" s="183"/>
      <c r="F1336" s="41" t="s">
        <v>177</v>
      </c>
      <c r="G1336" s="193">
        <v>31</v>
      </c>
      <c r="H1336" s="41" t="s">
        <v>176</v>
      </c>
      <c r="I1336" s="37"/>
      <c r="J1336" s="309"/>
      <c r="K1336" s="309"/>
      <c r="L1336" s="33"/>
      <c r="M1336" s="207"/>
      <c r="O1336" s="38"/>
      <c r="Q1336" s="24"/>
    </row>
    <row r="1337" spans="1:17" ht="20.100000000000001" hidden="1" customHeight="1" x14ac:dyDescent="0.25">
      <c r="A1337" s="186"/>
      <c r="B1337" s="186"/>
      <c r="C1337" s="186"/>
      <c r="D1337" s="186">
        <v>3232</v>
      </c>
      <c r="E1337" s="186"/>
      <c r="F1337" s="45"/>
      <c r="G1337" s="193">
        <v>31</v>
      </c>
      <c r="H1337" s="41" t="s">
        <v>35</v>
      </c>
      <c r="I1337" s="37">
        <f t="shared" ref="I1337:K1338" si="204">I1338</f>
        <v>0</v>
      </c>
      <c r="J1337" s="309">
        <f t="shared" si="204"/>
        <v>0</v>
      </c>
      <c r="K1337" s="309">
        <f t="shared" si="204"/>
        <v>0</v>
      </c>
      <c r="L1337" s="33"/>
      <c r="M1337" s="207"/>
      <c r="O1337" s="38"/>
      <c r="Q1337" s="24"/>
    </row>
    <row r="1338" spans="1:17" ht="30" hidden="1" customHeight="1" x14ac:dyDescent="0.25">
      <c r="A1338" s="186"/>
      <c r="B1338" s="186"/>
      <c r="C1338" s="186"/>
      <c r="D1338" s="186"/>
      <c r="E1338" s="183" t="s">
        <v>178</v>
      </c>
      <c r="F1338" s="41"/>
      <c r="G1338" s="193">
        <v>31</v>
      </c>
      <c r="H1338" s="41" t="s">
        <v>179</v>
      </c>
      <c r="I1338" s="37">
        <f t="shared" si="204"/>
        <v>0</v>
      </c>
      <c r="J1338" s="309">
        <f t="shared" si="204"/>
        <v>0</v>
      </c>
      <c r="K1338" s="309">
        <f t="shared" si="204"/>
        <v>0</v>
      </c>
      <c r="L1338" s="33"/>
      <c r="M1338" s="207"/>
      <c r="O1338" s="38"/>
      <c r="Q1338" s="24"/>
    </row>
    <row r="1339" spans="1:17" ht="30" hidden="1" customHeight="1" x14ac:dyDescent="0.25">
      <c r="A1339" s="186"/>
      <c r="B1339" s="186"/>
      <c r="C1339" s="186"/>
      <c r="D1339" s="186"/>
      <c r="E1339" s="183"/>
      <c r="F1339" s="41" t="s">
        <v>180</v>
      </c>
      <c r="G1339" s="193">
        <v>31</v>
      </c>
      <c r="H1339" s="41" t="s">
        <v>179</v>
      </c>
      <c r="I1339" s="37">
        <v>0</v>
      </c>
      <c r="J1339" s="309">
        <f>K1339-I1339</f>
        <v>0</v>
      </c>
      <c r="K1339" s="309">
        <v>0</v>
      </c>
      <c r="L1339" s="33"/>
      <c r="M1339" s="207"/>
      <c r="O1339" s="38"/>
      <c r="Q1339" s="24"/>
    </row>
    <row r="1340" spans="1:17" ht="20.100000000000001" hidden="1" customHeight="1" x14ac:dyDescent="0.25">
      <c r="A1340" s="186"/>
      <c r="B1340" s="186"/>
      <c r="C1340" s="186"/>
      <c r="D1340" s="186">
        <v>3233</v>
      </c>
      <c r="E1340" s="186"/>
      <c r="F1340" s="45"/>
      <c r="G1340" s="193">
        <v>31</v>
      </c>
      <c r="H1340" s="41" t="s">
        <v>36</v>
      </c>
      <c r="I1340" s="37"/>
      <c r="J1340" s="309"/>
      <c r="K1340" s="309"/>
      <c r="L1340" s="33"/>
      <c r="M1340" s="207"/>
      <c r="O1340" s="38"/>
      <c r="Q1340" s="24"/>
    </row>
    <row r="1341" spans="1:17" ht="20.100000000000001" hidden="1" customHeight="1" x14ac:dyDescent="0.25">
      <c r="A1341" s="186"/>
      <c r="B1341" s="186"/>
      <c r="C1341" s="186"/>
      <c r="D1341" s="186"/>
      <c r="E1341" s="183" t="s">
        <v>181</v>
      </c>
      <c r="F1341" s="41"/>
      <c r="G1341" s="193">
        <v>31</v>
      </c>
      <c r="H1341" s="41" t="s">
        <v>182</v>
      </c>
      <c r="I1341" s="37"/>
      <c r="J1341" s="309"/>
      <c r="K1341" s="309"/>
      <c r="L1341" s="33"/>
      <c r="M1341" s="207"/>
      <c r="O1341" s="38"/>
      <c r="Q1341" s="24"/>
    </row>
    <row r="1342" spans="1:17" ht="20.100000000000001" hidden="1" customHeight="1" x14ac:dyDescent="0.25">
      <c r="A1342" s="186"/>
      <c r="B1342" s="186"/>
      <c r="C1342" s="186"/>
      <c r="D1342" s="186"/>
      <c r="E1342" s="183"/>
      <c r="F1342" s="41" t="s">
        <v>183</v>
      </c>
      <c r="G1342" s="193">
        <v>31</v>
      </c>
      <c r="H1342" s="41" t="s">
        <v>182</v>
      </c>
      <c r="I1342" s="37"/>
      <c r="J1342" s="309"/>
      <c r="K1342" s="309"/>
      <c r="L1342" s="33"/>
      <c r="M1342" s="207"/>
      <c r="O1342" s="38"/>
      <c r="Q1342" s="24"/>
    </row>
    <row r="1343" spans="1:17" ht="20.100000000000001" hidden="1" customHeight="1" x14ac:dyDescent="0.25">
      <c r="A1343" s="186"/>
      <c r="B1343" s="186"/>
      <c r="C1343" s="186"/>
      <c r="D1343" s="186">
        <v>3236</v>
      </c>
      <c r="E1343" s="186"/>
      <c r="F1343" s="45"/>
      <c r="G1343" s="193">
        <v>31</v>
      </c>
      <c r="H1343" s="41" t="s">
        <v>39</v>
      </c>
      <c r="I1343" s="37">
        <f t="shared" ref="I1343:K1344" si="205">I1344</f>
        <v>0</v>
      </c>
      <c r="J1343" s="309">
        <f t="shared" si="205"/>
        <v>0</v>
      </c>
      <c r="K1343" s="309">
        <f t="shared" si="205"/>
        <v>0</v>
      </c>
      <c r="L1343" s="33"/>
      <c r="M1343" s="207"/>
      <c r="O1343" s="38"/>
      <c r="Q1343" s="24"/>
    </row>
    <row r="1344" spans="1:17" ht="20.100000000000001" hidden="1" customHeight="1" x14ac:dyDescent="0.25">
      <c r="A1344" s="186"/>
      <c r="B1344" s="186"/>
      <c r="C1344" s="186"/>
      <c r="D1344" s="186"/>
      <c r="E1344" s="183" t="s">
        <v>201</v>
      </c>
      <c r="F1344" s="41"/>
      <c r="G1344" s="193">
        <v>31</v>
      </c>
      <c r="H1344" s="41" t="s">
        <v>202</v>
      </c>
      <c r="I1344" s="37">
        <f t="shared" si="205"/>
        <v>0</v>
      </c>
      <c r="J1344" s="309">
        <f t="shared" si="205"/>
        <v>0</v>
      </c>
      <c r="K1344" s="309">
        <f t="shared" si="205"/>
        <v>0</v>
      </c>
      <c r="L1344" s="33"/>
      <c r="M1344" s="207"/>
      <c r="O1344" s="38"/>
      <c r="Q1344" s="24"/>
    </row>
    <row r="1345" spans="1:17" ht="20.100000000000001" hidden="1" customHeight="1" x14ac:dyDescent="0.25">
      <c r="A1345" s="186"/>
      <c r="B1345" s="186"/>
      <c r="C1345" s="186"/>
      <c r="D1345" s="186"/>
      <c r="E1345" s="183"/>
      <c r="F1345" s="41" t="s">
        <v>203</v>
      </c>
      <c r="G1345" s="193">
        <v>31</v>
      </c>
      <c r="H1345" s="41" t="s">
        <v>202</v>
      </c>
      <c r="I1345" s="37">
        <v>0</v>
      </c>
      <c r="J1345" s="309">
        <f>K1345-I1345</f>
        <v>0</v>
      </c>
      <c r="K1345" s="309">
        <v>0</v>
      </c>
      <c r="L1345" s="33"/>
      <c r="M1345" s="207"/>
      <c r="O1345" s="38"/>
      <c r="Q1345" s="24"/>
    </row>
    <row r="1346" spans="1:17" ht="20.100000000000001" hidden="1" customHeight="1" x14ac:dyDescent="0.25">
      <c r="A1346" s="186"/>
      <c r="B1346" s="186"/>
      <c r="C1346" s="186"/>
      <c r="D1346" s="186"/>
      <c r="E1346" s="183" t="s">
        <v>204</v>
      </c>
      <c r="F1346" s="41"/>
      <c r="G1346" s="193">
        <v>31</v>
      </c>
      <c r="H1346" s="41" t="s">
        <v>205</v>
      </c>
      <c r="I1346" s="37"/>
      <c r="J1346" s="309"/>
      <c r="K1346" s="309"/>
      <c r="L1346" s="33"/>
      <c r="M1346" s="207"/>
      <c r="O1346" s="38"/>
      <c r="Q1346" s="24"/>
    </row>
    <row r="1347" spans="1:17" ht="20.100000000000001" hidden="1" customHeight="1" x14ac:dyDescent="0.25">
      <c r="A1347" s="186"/>
      <c r="B1347" s="186"/>
      <c r="C1347" s="186"/>
      <c r="D1347" s="186"/>
      <c r="E1347" s="183"/>
      <c r="F1347" s="41" t="s">
        <v>206</v>
      </c>
      <c r="G1347" s="193">
        <v>31</v>
      </c>
      <c r="H1347" s="41" t="s">
        <v>205</v>
      </c>
      <c r="I1347" s="37"/>
      <c r="J1347" s="309"/>
      <c r="K1347" s="309"/>
      <c r="L1347" s="33"/>
      <c r="M1347" s="207"/>
      <c r="O1347" s="38"/>
      <c r="Q1347" s="24"/>
    </row>
    <row r="1348" spans="1:17" ht="20.100000000000001" hidden="1" customHeight="1" x14ac:dyDescent="0.25">
      <c r="A1348" s="186"/>
      <c r="B1348" s="186"/>
      <c r="C1348" s="186"/>
      <c r="D1348" s="186">
        <v>3238</v>
      </c>
      <c r="E1348" s="186"/>
      <c r="F1348" s="45"/>
      <c r="G1348" s="193">
        <v>31</v>
      </c>
      <c r="H1348" s="41" t="s">
        <v>40</v>
      </c>
      <c r="I1348" s="37">
        <f t="shared" ref="I1348:K1349" si="206">I1349</f>
        <v>0</v>
      </c>
      <c r="J1348" s="309">
        <f t="shared" si="206"/>
        <v>0</v>
      </c>
      <c r="K1348" s="309">
        <f t="shared" si="206"/>
        <v>0</v>
      </c>
      <c r="L1348" s="33"/>
      <c r="M1348" s="207"/>
      <c r="O1348" s="38"/>
      <c r="Q1348" s="24"/>
    </row>
    <row r="1349" spans="1:17" ht="20.100000000000001" hidden="1" customHeight="1" x14ac:dyDescent="0.25">
      <c r="A1349" s="186"/>
      <c r="B1349" s="186"/>
      <c r="C1349" s="186"/>
      <c r="D1349" s="186"/>
      <c r="E1349" s="183" t="s">
        <v>218</v>
      </c>
      <c r="F1349" s="41"/>
      <c r="G1349" s="193">
        <v>31</v>
      </c>
      <c r="H1349" s="41" t="s">
        <v>219</v>
      </c>
      <c r="I1349" s="37">
        <f t="shared" si="206"/>
        <v>0</v>
      </c>
      <c r="J1349" s="309">
        <f t="shared" si="206"/>
        <v>0</v>
      </c>
      <c r="K1349" s="309">
        <f t="shared" si="206"/>
        <v>0</v>
      </c>
      <c r="L1349" s="33"/>
      <c r="M1349" s="207"/>
      <c r="O1349" s="38"/>
      <c r="Q1349" s="24"/>
    </row>
    <row r="1350" spans="1:17" ht="20.100000000000001" hidden="1" customHeight="1" x14ac:dyDescent="0.25">
      <c r="A1350" s="186"/>
      <c r="B1350" s="186"/>
      <c r="C1350" s="186"/>
      <c r="D1350" s="186"/>
      <c r="E1350" s="183"/>
      <c r="F1350" s="41" t="s">
        <v>220</v>
      </c>
      <c r="G1350" s="193">
        <v>31</v>
      </c>
      <c r="H1350" s="41" t="s">
        <v>219</v>
      </c>
      <c r="I1350" s="37">
        <v>0</v>
      </c>
      <c r="J1350" s="309">
        <f>K1350-I1350</f>
        <v>0</v>
      </c>
      <c r="K1350" s="309">
        <v>0</v>
      </c>
      <c r="L1350" s="33"/>
      <c r="M1350" s="207"/>
      <c r="O1350" s="38"/>
      <c r="Q1350" s="24"/>
    </row>
    <row r="1351" spans="1:17" ht="36" customHeight="1" x14ac:dyDescent="0.25">
      <c r="A1351" s="250"/>
      <c r="B1351" s="250"/>
      <c r="C1351" s="250"/>
      <c r="D1351" s="250"/>
      <c r="E1351" s="250"/>
      <c r="F1351" s="251"/>
      <c r="G1351" s="252"/>
      <c r="H1351" s="253" t="s">
        <v>372</v>
      </c>
      <c r="I1351" s="251"/>
      <c r="J1351" s="313"/>
      <c r="K1351" s="313"/>
      <c r="L1351" s="33"/>
      <c r="M1351" s="207"/>
      <c r="O1351" s="38"/>
      <c r="Q1351" s="24"/>
    </row>
    <row r="1352" spans="1:17" ht="20.100000000000001" customHeight="1" x14ac:dyDescent="0.25">
      <c r="A1352" s="186"/>
      <c r="B1352" s="186"/>
      <c r="C1352" s="186"/>
      <c r="D1352" s="186"/>
      <c r="E1352" s="183"/>
      <c r="F1352" s="41"/>
      <c r="G1352" s="193"/>
      <c r="H1352" s="228" t="s">
        <v>288</v>
      </c>
      <c r="I1352" s="37"/>
      <c r="J1352" s="309"/>
      <c r="K1352" s="309"/>
      <c r="L1352" s="33"/>
      <c r="M1352" s="207"/>
      <c r="O1352" s="38"/>
      <c r="Q1352" s="24"/>
    </row>
    <row r="1353" spans="1:17" ht="20.100000000000001" customHeight="1" x14ac:dyDescent="0.25">
      <c r="A1353" s="184">
        <v>3</v>
      </c>
      <c r="B1353" s="184"/>
      <c r="C1353" s="184"/>
      <c r="D1353" s="184"/>
      <c r="E1353" s="184"/>
      <c r="F1353" s="43"/>
      <c r="G1353" s="193" t="s">
        <v>463</v>
      </c>
      <c r="H1353" s="44" t="s">
        <v>80</v>
      </c>
      <c r="I1353" s="32">
        <f>I1354+I1386</f>
        <v>45000</v>
      </c>
      <c r="J1353" s="308">
        <f>J1354+J1386</f>
        <v>0</v>
      </c>
      <c r="K1353" s="308">
        <f>K1354+K1386</f>
        <v>45000</v>
      </c>
      <c r="L1353" s="33"/>
      <c r="M1353" s="207"/>
      <c r="O1353" s="38"/>
      <c r="Q1353" s="24"/>
    </row>
    <row r="1354" spans="1:17" ht="20.100000000000001" customHeight="1" x14ac:dyDescent="0.25">
      <c r="A1354" s="184"/>
      <c r="B1354" s="184">
        <v>31</v>
      </c>
      <c r="C1354" s="184"/>
      <c r="D1354" s="184"/>
      <c r="E1354" s="184"/>
      <c r="F1354" s="43"/>
      <c r="G1354" s="193" t="s">
        <v>463</v>
      </c>
      <c r="H1354" s="44" t="s">
        <v>12</v>
      </c>
      <c r="I1354" s="32">
        <f>I1355+I1377</f>
        <v>26400</v>
      </c>
      <c r="J1354" s="308">
        <f>J1355+J1377</f>
        <v>0</v>
      </c>
      <c r="K1354" s="308">
        <f>K1355+K1377</f>
        <v>26400</v>
      </c>
      <c r="L1354" s="33"/>
      <c r="M1354" s="207"/>
      <c r="O1354" s="38"/>
      <c r="Q1354" s="24"/>
    </row>
    <row r="1355" spans="1:17" s="162" customFormat="1" ht="20.100000000000001" customHeight="1" x14ac:dyDescent="0.25">
      <c r="A1355" s="188"/>
      <c r="B1355" s="188"/>
      <c r="C1355" s="184">
        <v>311</v>
      </c>
      <c r="D1355" s="184"/>
      <c r="E1355" s="184"/>
      <c r="F1355" s="43"/>
      <c r="G1355" s="193" t="s">
        <v>463</v>
      </c>
      <c r="H1355" s="44" t="s">
        <v>13</v>
      </c>
      <c r="I1355" s="32">
        <f>I1356+I1359+I1362</f>
        <v>22900</v>
      </c>
      <c r="J1355" s="308">
        <f>J1356+J1359+J1362</f>
        <v>0</v>
      </c>
      <c r="K1355" s="308">
        <f>K1356+K1359+K1362</f>
        <v>22900</v>
      </c>
      <c r="L1355" s="33"/>
      <c r="M1355" s="207"/>
      <c r="N1355" s="293"/>
      <c r="O1355" s="160"/>
      <c r="P1355" s="161"/>
      <c r="Q1355" s="161"/>
    </row>
    <row r="1356" spans="1:17" ht="20.100000000000001" customHeight="1" x14ac:dyDescent="0.25">
      <c r="A1356" s="186"/>
      <c r="B1356" s="186"/>
      <c r="C1356" s="186"/>
      <c r="D1356" s="186">
        <v>3111</v>
      </c>
      <c r="E1356" s="186"/>
      <c r="F1356" s="45"/>
      <c r="G1356" s="193" t="s">
        <v>463</v>
      </c>
      <c r="H1356" s="41" t="s">
        <v>14</v>
      </c>
      <c r="I1356" s="37">
        <f t="shared" ref="I1356:K1357" si="207">I1357</f>
        <v>20000</v>
      </c>
      <c r="J1356" s="309">
        <f t="shared" si="207"/>
        <v>0</v>
      </c>
      <c r="K1356" s="309">
        <f t="shared" si="207"/>
        <v>20000</v>
      </c>
      <c r="L1356" s="33"/>
      <c r="M1356" s="207"/>
      <c r="O1356" s="38"/>
      <c r="Q1356" s="24"/>
    </row>
    <row r="1357" spans="1:17" ht="20.100000000000001" hidden="1" customHeight="1" x14ac:dyDescent="0.25">
      <c r="A1357" s="186"/>
      <c r="B1357" s="186"/>
      <c r="C1357" s="186"/>
      <c r="D1357" s="186"/>
      <c r="E1357" s="183" t="s">
        <v>289</v>
      </c>
      <c r="F1357" s="41"/>
      <c r="G1357" s="193" t="s">
        <v>463</v>
      </c>
      <c r="H1357" s="41" t="s">
        <v>290</v>
      </c>
      <c r="I1357" s="37">
        <f t="shared" si="207"/>
        <v>20000</v>
      </c>
      <c r="J1357" s="309">
        <f t="shared" si="207"/>
        <v>0</v>
      </c>
      <c r="K1357" s="309">
        <f t="shared" si="207"/>
        <v>20000</v>
      </c>
      <c r="L1357" s="33"/>
      <c r="M1357" s="207"/>
      <c r="O1357" s="38"/>
      <c r="Q1357" s="24"/>
    </row>
    <row r="1358" spans="1:17" ht="20.100000000000001" hidden="1" customHeight="1" x14ac:dyDescent="0.25">
      <c r="A1358" s="186"/>
      <c r="B1358" s="186"/>
      <c r="C1358" s="186"/>
      <c r="D1358" s="186"/>
      <c r="E1358" s="183"/>
      <c r="F1358" s="41" t="s">
        <v>291</v>
      </c>
      <c r="G1358" s="193" t="s">
        <v>463</v>
      </c>
      <c r="H1358" s="41" t="s">
        <v>353</v>
      </c>
      <c r="I1358" s="37">
        <v>20000</v>
      </c>
      <c r="J1358" s="309">
        <f>K1358-I1358</f>
        <v>0</v>
      </c>
      <c r="K1358" s="309">
        <v>20000</v>
      </c>
      <c r="L1358" s="33"/>
      <c r="M1358" s="207"/>
      <c r="O1358" s="38"/>
      <c r="Q1358" s="24"/>
    </row>
    <row r="1359" spans="1:17" ht="20.100000000000001" customHeight="1" x14ac:dyDescent="0.25">
      <c r="A1359" s="186"/>
      <c r="B1359" s="186"/>
      <c r="C1359" s="186"/>
      <c r="D1359" s="186">
        <v>3113</v>
      </c>
      <c r="E1359" s="186"/>
      <c r="F1359" s="45"/>
      <c r="G1359" s="193" t="s">
        <v>463</v>
      </c>
      <c r="H1359" s="41" t="s">
        <v>15</v>
      </c>
      <c r="I1359" s="37">
        <f t="shared" ref="I1359:K1360" si="208">I1360</f>
        <v>1500</v>
      </c>
      <c r="J1359" s="309">
        <f t="shared" si="208"/>
        <v>0</v>
      </c>
      <c r="K1359" s="309">
        <f t="shared" si="208"/>
        <v>1500</v>
      </c>
      <c r="L1359" s="33"/>
      <c r="M1359" s="207"/>
      <c r="O1359" s="38"/>
      <c r="Q1359" s="24"/>
    </row>
    <row r="1360" spans="1:17" ht="20.100000000000001" hidden="1" customHeight="1" x14ac:dyDescent="0.25">
      <c r="A1360" s="186"/>
      <c r="B1360" s="186"/>
      <c r="C1360" s="186"/>
      <c r="D1360" s="186"/>
      <c r="E1360" s="183" t="s">
        <v>293</v>
      </c>
      <c r="F1360" s="41"/>
      <c r="G1360" s="193" t="s">
        <v>463</v>
      </c>
      <c r="H1360" s="41" t="s">
        <v>15</v>
      </c>
      <c r="I1360" s="37">
        <f t="shared" si="208"/>
        <v>1500</v>
      </c>
      <c r="J1360" s="309">
        <f t="shared" si="208"/>
        <v>0</v>
      </c>
      <c r="K1360" s="309">
        <f t="shared" si="208"/>
        <v>1500</v>
      </c>
      <c r="L1360" s="33"/>
      <c r="M1360" s="207"/>
      <c r="O1360" s="38"/>
      <c r="Q1360" s="24"/>
    </row>
    <row r="1361" spans="1:17" ht="20.100000000000001" hidden="1" customHeight="1" x14ac:dyDescent="0.25">
      <c r="A1361" s="186"/>
      <c r="B1361" s="186"/>
      <c r="C1361" s="186"/>
      <c r="D1361" s="186"/>
      <c r="E1361" s="183"/>
      <c r="F1361" s="41" t="s">
        <v>294</v>
      </c>
      <c r="G1361" s="193" t="s">
        <v>463</v>
      </c>
      <c r="H1361" s="41" t="s">
        <v>15</v>
      </c>
      <c r="I1361" s="37">
        <v>1500</v>
      </c>
      <c r="J1361" s="309">
        <f>K1361-I1361</f>
        <v>0</v>
      </c>
      <c r="K1361" s="309">
        <v>1500</v>
      </c>
      <c r="L1361" s="33"/>
      <c r="M1361" s="207"/>
      <c r="O1361" s="38"/>
      <c r="Q1361" s="24"/>
    </row>
    <row r="1362" spans="1:17" ht="20.100000000000001" customHeight="1" x14ac:dyDescent="0.25">
      <c r="A1362" s="186"/>
      <c r="B1362" s="186"/>
      <c r="C1362" s="186"/>
      <c r="D1362" s="186">
        <v>3114</v>
      </c>
      <c r="E1362" s="186"/>
      <c r="F1362" s="45"/>
      <c r="G1362" s="193" t="s">
        <v>463</v>
      </c>
      <c r="H1362" s="41" t="s">
        <v>365</v>
      </c>
      <c r="I1362" s="37">
        <f t="shared" ref="I1362:K1363" si="209">I1363</f>
        <v>1400</v>
      </c>
      <c r="J1362" s="309">
        <f t="shared" si="209"/>
        <v>0</v>
      </c>
      <c r="K1362" s="309">
        <f t="shared" si="209"/>
        <v>1400</v>
      </c>
      <c r="L1362" s="33"/>
      <c r="M1362" s="207"/>
      <c r="O1362" s="38"/>
      <c r="Q1362" s="24"/>
    </row>
    <row r="1363" spans="1:17" ht="20.100000000000001" hidden="1" customHeight="1" x14ac:dyDescent="0.25">
      <c r="A1363" s="186"/>
      <c r="B1363" s="186"/>
      <c r="C1363" s="186"/>
      <c r="D1363" s="186"/>
      <c r="E1363" s="183" t="s">
        <v>295</v>
      </c>
      <c r="F1363" s="41"/>
      <c r="G1363" s="193" t="s">
        <v>463</v>
      </c>
      <c r="H1363" s="41" t="s">
        <v>16</v>
      </c>
      <c r="I1363" s="37">
        <f t="shared" si="209"/>
        <v>1400</v>
      </c>
      <c r="J1363" s="309">
        <f t="shared" si="209"/>
        <v>0</v>
      </c>
      <c r="K1363" s="309">
        <f t="shared" si="209"/>
        <v>1400</v>
      </c>
      <c r="L1363" s="33"/>
      <c r="M1363" s="207"/>
      <c r="O1363" s="38"/>
      <c r="Q1363" s="24"/>
    </row>
    <row r="1364" spans="1:17" ht="20.100000000000001" hidden="1" customHeight="1" x14ac:dyDescent="0.25">
      <c r="A1364" s="186"/>
      <c r="B1364" s="186"/>
      <c r="C1364" s="186"/>
      <c r="D1364" s="186"/>
      <c r="E1364" s="183"/>
      <c r="F1364" s="41" t="s">
        <v>296</v>
      </c>
      <c r="G1364" s="193" t="s">
        <v>463</v>
      </c>
      <c r="H1364" s="41" t="s">
        <v>16</v>
      </c>
      <c r="I1364" s="37">
        <v>1400</v>
      </c>
      <c r="J1364" s="309">
        <f>K1364-I1364</f>
        <v>0</v>
      </c>
      <c r="K1364" s="309">
        <v>1400</v>
      </c>
      <c r="L1364" s="33"/>
      <c r="M1364" s="207"/>
      <c r="O1364" s="38"/>
      <c r="Q1364" s="24"/>
    </row>
    <row r="1365" spans="1:17" ht="20.100000000000001" hidden="1" customHeight="1" x14ac:dyDescent="0.25">
      <c r="A1365" s="184"/>
      <c r="B1365" s="184"/>
      <c r="C1365" s="184">
        <v>312</v>
      </c>
      <c r="D1365" s="184"/>
      <c r="E1365" s="184"/>
      <c r="F1365" s="43"/>
      <c r="G1365" s="193" t="s">
        <v>463</v>
      </c>
      <c r="H1365" s="44" t="s">
        <v>17</v>
      </c>
      <c r="I1365" s="37"/>
      <c r="J1365" s="309"/>
      <c r="K1365" s="309"/>
      <c r="L1365" s="33"/>
      <c r="M1365" s="207"/>
      <c r="O1365" s="38"/>
      <c r="Q1365" s="24"/>
    </row>
    <row r="1366" spans="1:17" ht="20.100000000000001" hidden="1" customHeight="1" x14ac:dyDescent="0.25">
      <c r="A1366" s="186"/>
      <c r="B1366" s="186"/>
      <c r="C1366" s="186"/>
      <c r="D1366" s="186">
        <v>3121</v>
      </c>
      <c r="E1366" s="186"/>
      <c r="F1366" s="45"/>
      <c r="G1366" s="193" t="s">
        <v>463</v>
      </c>
      <c r="H1366" s="41" t="s">
        <v>17</v>
      </c>
      <c r="I1366" s="37"/>
      <c r="J1366" s="309"/>
      <c r="K1366" s="309"/>
      <c r="L1366" s="33"/>
      <c r="M1366" s="207"/>
      <c r="O1366" s="38"/>
      <c r="Q1366" s="24"/>
    </row>
    <row r="1367" spans="1:17" ht="20.100000000000001" hidden="1" customHeight="1" x14ac:dyDescent="0.25">
      <c r="A1367" s="186"/>
      <c r="B1367" s="186"/>
      <c r="C1367" s="186"/>
      <c r="D1367" s="186"/>
      <c r="E1367" s="183" t="s">
        <v>83</v>
      </c>
      <c r="F1367" s="41"/>
      <c r="G1367" s="193" t="s">
        <v>463</v>
      </c>
      <c r="H1367" s="41" t="s">
        <v>84</v>
      </c>
      <c r="I1367" s="37"/>
      <c r="J1367" s="309"/>
      <c r="K1367" s="309"/>
      <c r="L1367" s="33"/>
      <c r="M1367" s="207"/>
      <c r="O1367" s="38"/>
      <c r="Q1367" s="24"/>
    </row>
    <row r="1368" spans="1:17" ht="20.100000000000001" hidden="1" customHeight="1" x14ac:dyDescent="0.25">
      <c r="A1368" s="186"/>
      <c r="B1368" s="186"/>
      <c r="C1368" s="186"/>
      <c r="D1368" s="186"/>
      <c r="E1368" s="183"/>
      <c r="F1368" s="41" t="s">
        <v>85</v>
      </c>
      <c r="G1368" s="193" t="s">
        <v>463</v>
      </c>
      <c r="H1368" s="41" t="s">
        <v>84</v>
      </c>
      <c r="I1368" s="37"/>
      <c r="J1368" s="309"/>
      <c r="K1368" s="309"/>
      <c r="L1368" s="33"/>
      <c r="M1368" s="207"/>
      <c r="O1368" s="38"/>
      <c r="Q1368" s="24"/>
    </row>
    <row r="1369" spans="1:17" ht="20.100000000000001" hidden="1" customHeight="1" x14ac:dyDescent="0.25">
      <c r="A1369" s="186"/>
      <c r="B1369" s="186"/>
      <c r="C1369" s="186"/>
      <c r="D1369" s="186"/>
      <c r="E1369" s="183" t="s">
        <v>86</v>
      </c>
      <c r="F1369" s="41"/>
      <c r="G1369" s="193" t="s">
        <v>463</v>
      </c>
      <c r="H1369" s="41" t="s">
        <v>87</v>
      </c>
      <c r="I1369" s="37"/>
      <c r="J1369" s="309"/>
      <c r="K1369" s="309"/>
      <c r="L1369" s="33"/>
      <c r="M1369" s="207"/>
      <c r="O1369" s="38"/>
      <c r="Q1369" s="24"/>
    </row>
    <row r="1370" spans="1:17" ht="20.100000000000001" hidden="1" customHeight="1" x14ac:dyDescent="0.25">
      <c r="A1370" s="186"/>
      <c r="B1370" s="186"/>
      <c r="C1370" s="186"/>
      <c r="D1370" s="186"/>
      <c r="E1370" s="183"/>
      <c r="F1370" s="41" t="s">
        <v>88</v>
      </c>
      <c r="G1370" s="193" t="s">
        <v>463</v>
      </c>
      <c r="H1370" s="41" t="s">
        <v>87</v>
      </c>
      <c r="I1370" s="37"/>
      <c r="J1370" s="309"/>
      <c r="K1370" s="309"/>
      <c r="L1370" s="33"/>
      <c r="M1370" s="207"/>
      <c r="O1370" s="38"/>
      <c r="Q1370" s="24"/>
    </row>
    <row r="1371" spans="1:17" ht="20.100000000000001" hidden="1" customHeight="1" x14ac:dyDescent="0.25">
      <c r="A1371" s="186"/>
      <c r="B1371" s="186"/>
      <c r="C1371" s="186"/>
      <c r="D1371" s="186"/>
      <c r="E1371" s="183" t="s">
        <v>89</v>
      </c>
      <c r="F1371" s="41"/>
      <c r="G1371" s="193" t="s">
        <v>463</v>
      </c>
      <c r="H1371" s="41" t="s">
        <v>90</v>
      </c>
      <c r="I1371" s="37"/>
      <c r="J1371" s="309"/>
      <c r="K1371" s="309"/>
      <c r="L1371" s="33"/>
      <c r="M1371" s="207"/>
      <c r="O1371" s="38"/>
      <c r="Q1371" s="24"/>
    </row>
    <row r="1372" spans="1:17" ht="20.100000000000001" hidden="1" customHeight="1" x14ac:dyDescent="0.25">
      <c r="A1372" s="186"/>
      <c r="B1372" s="186"/>
      <c r="C1372" s="186"/>
      <c r="D1372" s="186"/>
      <c r="E1372" s="183"/>
      <c r="F1372" s="41" t="s">
        <v>91</v>
      </c>
      <c r="G1372" s="193" t="s">
        <v>463</v>
      </c>
      <c r="H1372" s="41" t="s">
        <v>90</v>
      </c>
      <c r="I1372" s="37"/>
      <c r="J1372" s="309"/>
      <c r="K1372" s="309"/>
      <c r="L1372" s="33"/>
      <c r="M1372" s="207"/>
      <c r="O1372" s="38"/>
      <c r="Q1372" s="24"/>
    </row>
    <row r="1373" spans="1:17" ht="20.100000000000001" hidden="1" customHeight="1" x14ac:dyDescent="0.25">
      <c r="A1373" s="186"/>
      <c r="B1373" s="186"/>
      <c r="C1373" s="186"/>
      <c r="D1373" s="186"/>
      <c r="E1373" s="183" t="s">
        <v>92</v>
      </c>
      <c r="F1373" s="41"/>
      <c r="G1373" s="193" t="s">
        <v>463</v>
      </c>
      <c r="H1373" s="41" t="s">
        <v>93</v>
      </c>
      <c r="I1373" s="37"/>
      <c r="J1373" s="309"/>
      <c r="K1373" s="309"/>
      <c r="L1373" s="33"/>
      <c r="M1373" s="207"/>
      <c r="O1373" s="38"/>
      <c r="Q1373" s="24"/>
    </row>
    <row r="1374" spans="1:17" ht="20.100000000000001" hidden="1" customHeight="1" x14ac:dyDescent="0.25">
      <c r="A1374" s="186"/>
      <c r="B1374" s="186"/>
      <c r="C1374" s="186"/>
      <c r="D1374" s="186"/>
      <c r="E1374" s="183"/>
      <c r="F1374" s="41" t="s">
        <v>94</v>
      </c>
      <c r="G1374" s="193" t="s">
        <v>463</v>
      </c>
      <c r="H1374" s="41" t="s">
        <v>93</v>
      </c>
      <c r="I1374" s="37"/>
      <c r="J1374" s="309"/>
      <c r="K1374" s="309"/>
      <c r="L1374" s="33"/>
      <c r="M1374" s="207"/>
      <c r="O1374" s="38"/>
      <c r="Q1374" s="24"/>
    </row>
    <row r="1375" spans="1:17" ht="20.100000000000001" hidden="1" customHeight="1" x14ac:dyDescent="0.25">
      <c r="A1375" s="186"/>
      <c r="B1375" s="186"/>
      <c r="C1375" s="186"/>
      <c r="D1375" s="186"/>
      <c r="E1375" s="183" t="s">
        <v>95</v>
      </c>
      <c r="F1375" s="41"/>
      <c r="G1375" s="193" t="s">
        <v>463</v>
      </c>
      <c r="H1375" s="41" t="s">
        <v>96</v>
      </c>
      <c r="I1375" s="37"/>
      <c r="J1375" s="309"/>
      <c r="K1375" s="309"/>
      <c r="L1375" s="33"/>
      <c r="M1375" s="207"/>
      <c r="O1375" s="38"/>
      <c r="Q1375" s="24"/>
    </row>
    <row r="1376" spans="1:17" ht="20.100000000000001" hidden="1" customHeight="1" x14ac:dyDescent="0.25">
      <c r="A1376" s="186"/>
      <c r="B1376" s="186"/>
      <c r="C1376" s="186"/>
      <c r="D1376" s="186"/>
      <c r="E1376" s="183"/>
      <c r="F1376" s="41" t="s">
        <v>97</v>
      </c>
      <c r="G1376" s="193" t="s">
        <v>463</v>
      </c>
      <c r="H1376" s="41" t="s">
        <v>96</v>
      </c>
      <c r="I1376" s="37"/>
      <c r="J1376" s="309"/>
      <c r="K1376" s="309"/>
      <c r="L1376" s="33"/>
      <c r="M1376" s="207"/>
      <c r="O1376" s="38"/>
      <c r="Q1376" s="24"/>
    </row>
    <row r="1377" spans="1:17" s="162" customFormat="1" ht="20.100000000000001" customHeight="1" x14ac:dyDescent="0.25">
      <c r="A1377" s="188"/>
      <c r="B1377" s="188"/>
      <c r="C1377" s="184">
        <v>313</v>
      </c>
      <c r="D1377" s="184"/>
      <c r="E1377" s="184"/>
      <c r="F1377" s="43"/>
      <c r="G1377" s="193" t="s">
        <v>463</v>
      </c>
      <c r="H1377" s="44" t="s">
        <v>99</v>
      </c>
      <c r="I1377" s="32">
        <f>I1378+I1383</f>
        <v>3500</v>
      </c>
      <c r="J1377" s="308">
        <f>J1378+J1383</f>
        <v>0</v>
      </c>
      <c r="K1377" s="308">
        <f>K1378+K1383</f>
        <v>3500</v>
      </c>
      <c r="L1377" s="33"/>
      <c r="M1377" s="207"/>
      <c r="N1377" s="293"/>
      <c r="O1377" s="160"/>
      <c r="P1377" s="161"/>
      <c r="Q1377" s="161"/>
    </row>
    <row r="1378" spans="1:17" ht="20.100000000000001" customHeight="1" x14ac:dyDescent="0.25">
      <c r="A1378" s="186"/>
      <c r="B1378" s="186"/>
      <c r="C1378" s="186"/>
      <c r="D1378" s="186">
        <v>3132</v>
      </c>
      <c r="E1378" s="186"/>
      <c r="F1378" s="45"/>
      <c r="G1378" s="193" t="s">
        <v>463</v>
      </c>
      <c r="H1378" s="41" t="s">
        <v>19</v>
      </c>
      <c r="I1378" s="37">
        <f>I1379+I1381</f>
        <v>3500</v>
      </c>
      <c r="J1378" s="309">
        <f>J1379+J1381</f>
        <v>0</v>
      </c>
      <c r="K1378" s="309">
        <f>K1379+K1381</f>
        <v>3500</v>
      </c>
      <c r="L1378" s="33"/>
      <c r="M1378" s="207"/>
      <c r="O1378" s="38"/>
      <c r="Q1378" s="24"/>
    </row>
    <row r="1379" spans="1:17" ht="20.100000000000001" hidden="1" customHeight="1" x14ac:dyDescent="0.25">
      <c r="A1379" s="186"/>
      <c r="B1379" s="186"/>
      <c r="C1379" s="186"/>
      <c r="D1379" s="186"/>
      <c r="E1379" s="183" t="s">
        <v>300</v>
      </c>
      <c r="F1379" s="41"/>
      <c r="G1379" s="193" t="s">
        <v>463</v>
      </c>
      <c r="H1379" s="41" t="s">
        <v>19</v>
      </c>
      <c r="I1379" s="37">
        <f>I1380</f>
        <v>3500</v>
      </c>
      <c r="J1379" s="309">
        <f>J1380</f>
        <v>0</v>
      </c>
      <c r="K1379" s="309">
        <f>K1380</f>
        <v>3500</v>
      </c>
      <c r="L1379" s="33"/>
      <c r="M1379" s="207"/>
      <c r="O1379" s="38"/>
      <c r="Q1379" s="24"/>
    </row>
    <row r="1380" spans="1:17" ht="20.100000000000001" hidden="1" customHeight="1" x14ac:dyDescent="0.25">
      <c r="A1380" s="186"/>
      <c r="B1380" s="186"/>
      <c r="C1380" s="186"/>
      <c r="D1380" s="186"/>
      <c r="E1380" s="183"/>
      <c r="F1380" s="41" t="s">
        <v>301</v>
      </c>
      <c r="G1380" s="193" t="s">
        <v>463</v>
      </c>
      <c r="H1380" s="41" t="s">
        <v>19</v>
      </c>
      <c r="I1380" s="37">
        <v>3500</v>
      </c>
      <c r="J1380" s="309">
        <f>K1380-I1380</f>
        <v>0</v>
      </c>
      <c r="K1380" s="309">
        <v>3500</v>
      </c>
      <c r="L1380" s="33"/>
      <c r="M1380" s="207"/>
      <c r="O1380" s="38"/>
      <c r="Q1380" s="24"/>
    </row>
    <row r="1381" spans="1:17" ht="30" hidden="1" customHeight="1" x14ac:dyDescent="0.25">
      <c r="A1381" s="186"/>
      <c r="B1381" s="186"/>
      <c r="C1381" s="186"/>
      <c r="D1381" s="186"/>
      <c r="E1381" s="183" t="s">
        <v>302</v>
      </c>
      <c r="F1381" s="41"/>
      <c r="G1381" s="193" t="s">
        <v>463</v>
      </c>
      <c r="H1381" s="41" t="s">
        <v>100</v>
      </c>
      <c r="I1381" s="37">
        <f>I1382</f>
        <v>0</v>
      </c>
      <c r="J1381" s="309">
        <f>J1382</f>
        <v>0</v>
      </c>
      <c r="K1381" s="309">
        <f>K1382</f>
        <v>0</v>
      </c>
      <c r="L1381" s="33"/>
      <c r="M1381" s="207"/>
      <c r="O1381" s="38"/>
      <c r="Q1381" s="24"/>
    </row>
    <row r="1382" spans="1:17" ht="30" hidden="1" customHeight="1" x14ac:dyDescent="0.25">
      <c r="A1382" s="186"/>
      <c r="B1382" s="186"/>
      <c r="C1382" s="186"/>
      <c r="D1382" s="186"/>
      <c r="E1382" s="183"/>
      <c r="F1382" s="41" t="s">
        <v>303</v>
      </c>
      <c r="G1382" s="193" t="s">
        <v>463</v>
      </c>
      <c r="H1382" s="41" t="s">
        <v>100</v>
      </c>
      <c r="I1382" s="37">
        <v>0</v>
      </c>
      <c r="J1382" s="309">
        <f>K1382-I1382</f>
        <v>0</v>
      </c>
      <c r="K1382" s="309">
        <v>0</v>
      </c>
      <c r="L1382" s="33"/>
      <c r="M1382" s="207"/>
      <c r="O1382" s="38"/>
      <c r="Q1382" s="24"/>
    </row>
    <row r="1383" spans="1:17" ht="30" hidden="1" customHeight="1" x14ac:dyDescent="0.25">
      <c r="A1383" s="186"/>
      <c r="B1383" s="186"/>
      <c r="C1383" s="186"/>
      <c r="D1383" s="186">
        <v>3133</v>
      </c>
      <c r="E1383" s="183"/>
      <c r="F1383" s="41"/>
      <c r="G1383" s="193" t="s">
        <v>463</v>
      </c>
      <c r="H1383" s="41" t="s">
        <v>20</v>
      </c>
      <c r="I1383" s="37">
        <f t="shared" ref="I1383:K1384" si="210">I1384</f>
        <v>0</v>
      </c>
      <c r="J1383" s="309">
        <f t="shared" si="210"/>
        <v>0</v>
      </c>
      <c r="K1383" s="309">
        <f t="shared" si="210"/>
        <v>0</v>
      </c>
      <c r="L1383" s="33"/>
      <c r="M1383" s="207"/>
      <c r="O1383" s="38"/>
      <c r="Q1383" s="24"/>
    </row>
    <row r="1384" spans="1:17" ht="30" hidden="1" customHeight="1" x14ac:dyDescent="0.25">
      <c r="A1384" s="186"/>
      <c r="B1384" s="186"/>
      <c r="C1384" s="186"/>
      <c r="D1384" s="186"/>
      <c r="E1384" s="183" t="s">
        <v>304</v>
      </c>
      <c r="F1384" s="41"/>
      <c r="G1384" s="193" t="s">
        <v>463</v>
      </c>
      <c r="H1384" s="41" t="s">
        <v>20</v>
      </c>
      <c r="I1384" s="37">
        <f t="shared" si="210"/>
        <v>0</v>
      </c>
      <c r="J1384" s="309">
        <f t="shared" si="210"/>
        <v>0</v>
      </c>
      <c r="K1384" s="309">
        <f t="shared" si="210"/>
        <v>0</v>
      </c>
      <c r="L1384" s="33"/>
      <c r="M1384" s="207"/>
      <c r="O1384" s="38"/>
      <c r="Q1384" s="24"/>
    </row>
    <row r="1385" spans="1:17" ht="30" hidden="1" customHeight="1" x14ac:dyDescent="0.25">
      <c r="A1385" s="186"/>
      <c r="B1385" s="186"/>
      <c r="C1385" s="186"/>
      <c r="D1385" s="186"/>
      <c r="E1385" s="183"/>
      <c r="F1385" s="41" t="s">
        <v>305</v>
      </c>
      <c r="G1385" s="193" t="s">
        <v>463</v>
      </c>
      <c r="H1385" s="41" t="s">
        <v>20</v>
      </c>
      <c r="I1385" s="37">
        <v>0</v>
      </c>
      <c r="J1385" s="309">
        <f>K1385-I1385</f>
        <v>0</v>
      </c>
      <c r="K1385" s="309">
        <v>0</v>
      </c>
      <c r="L1385" s="33"/>
      <c r="M1385" s="207"/>
      <c r="O1385" s="38"/>
      <c r="Q1385" s="24"/>
    </row>
    <row r="1386" spans="1:17" ht="20.100000000000001" customHeight="1" x14ac:dyDescent="0.25">
      <c r="A1386" s="186"/>
      <c r="B1386" s="184">
        <v>32</v>
      </c>
      <c r="C1386" s="184"/>
      <c r="D1386" s="184"/>
      <c r="E1386" s="185"/>
      <c r="F1386" s="44"/>
      <c r="G1386" s="193" t="s">
        <v>463</v>
      </c>
      <c r="H1386" s="44" t="s">
        <v>21</v>
      </c>
      <c r="I1386" s="32">
        <f>I1403+I1426</f>
        <v>18600</v>
      </c>
      <c r="J1386" s="308">
        <f>J1403+J1426</f>
        <v>0</v>
      </c>
      <c r="K1386" s="308">
        <f>K1403+K1426</f>
        <v>18600</v>
      </c>
      <c r="L1386" s="33"/>
      <c r="M1386" s="207"/>
      <c r="O1386" s="38"/>
      <c r="Q1386" s="24"/>
    </row>
    <row r="1387" spans="1:17" ht="20.100000000000001" hidden="1" customHeight="1" x14ac:dyDescent="0.25">
      <c r="A1387" s="186"/>
      <c r="B1387" s="186"/>
      <c r="C1387" s="186">
        <v>321</v>
      </c>
      <c r="D1387" s="186"/>
      <c r="E1387" s="183"/>
      <c r="F1387" s="41"/>
      <c r="G1387" s="193"/>
      <c r="H1387" s="41" t="s">
        <v>22</v>
      </c>
      <c r="I1387" s="37">
        <f>I1388+I1397</f>
        <v>0</v>
      </c>
      <c r="J1387" s="309">
        <f>J1388+J1397</f>
        <v>0</v>
      </c>
      <c r="K1387" s="309">
        <f>K1388+K1397</f>
        <v>0</v>
      </c>
      <c r="L1387" s="33"/>
      <c r="M1387" s="207"/>
      <c r="O1387" s="38"/>
      <c r="Q1387" s="24"/>
    </row>
    <row r="1388" spans="1:17" ht="20.100000000000001" hidden="1" customHeight="1" x14ac:dyDescent="0.25">
      <c r="A1388" s="186"/>
      <c r="B1388" s="186"/>
      <c r="C1388" s="186"/>
      <c r="D1388" s="186">
        <v>3211</v>
      </c>
      <c r="E1388" s="183"/>
      <c r="F1388" s="41"/>
      <c r="G1388" s="193"/>
      <c r="H1388" s="41" t="s">
        <v>23</v>
      </c>
      <c r="I1388" s="37">
        <f t="shared" ref="I1388:K1389" si="211">I1389</f>
        <v>0</v>
      </c>
      <c r="J1388" s="309">
        <f t="shared" si="211"/>
        <v>0</v>
      </c>
      <c r="K1388" s="309">
        <f t="shared" si="211"/>
        <v>0</v>
      </c>
      <c r="L1388" s="33"/>
      <c r="M1388" s="207"/>
      <c r="O1388" s="38"/>
      <c r="Q1388" s="24"/>
    </row>
    <row r="1389" spans="1:17" ht="20.100000000000001" hidden="1" customHeight="1" x14ac:dyDescent="0.25">
      <c r="A1389" s="186"/>
      <c r="B1389" s="186"/>
      <c r="C1389" s="186"/>
      <c r="D1389" s="186"/>
      <c r="E1389" s="183" t="s">
        <v>306</v>
      </c>
      <c r="F1389" s="41"/>
      <c r="G1389" s="193"/>
      <c r="H1389" s="41" t="s">
        <v>101</v>
      </c>
      <c r="I1389" s="37">
        <f t="shared" si="211"/>
        <v>0</v>
      </c>
      <c r="J1389" s="309">
        <f t="shared" si="211"/>
        <v>0</v>
      </c>
      <c r="K1389" s="309">
        <f t="shared" si="211"/>
        <v>0</v>
      </c>
      <c r="L1389" s="33"/>
      <c r="M1389" s="207"/>
      <c r="O1389" s="38"/>
      <c r="Q1389" s="24"/>
    </row>
    <row r="1390" spans="1:17" ht="20.100000000000001" hidden="1" customHeight="1" x14ac:dyDescent="0.25">
      <c r="A1390" s="186"/>
      <c r="B1390" s="186"/>
      <c r="C1390" s="186"/>
      <c r="D1390" s="186"/>
      <c r="E1390" s="183"/>
      <c r="F1390" s="41" t="s">
        <v>307</v>
      </c>
      <c r="G1390" s="193"/>
      <c r="H1390" s="41" t="s">
        <v>101</v>
      </c>
      <c r="I1390" s="37">
        <v>0</v>
      </c>
      <c r="J1390" s="309">
        <v>0</v>
      </c>
      <c r="K1390" s="309">
        <f>I1390+J1390</f>
        <v>0</v>
      </c>
      <c r="L1390" s="33"/>
      <c r="M1390" s="207"/>
      <c r="O1390" s="38"/>
      <c r="Q1390" s="24"/>
    </row>
    <row r="1391" spans="1:17" ht="20.100000000000001" hidden="1" customHeight="1" x14ac:dyDescent="0.25">
      <c r="A1391" s="186"/>
      <c r="B1391" s="186"/>
      <c r="C1391" s="186"/>
      <c r="D1391" s="186"/>
      <c r="E1391" s="183" t="s">
        <v>308</v>
      </c>
      <c r="F1391" s="41"/>
      <c r="G1391" s="193"/>
      <c r="H1391" s="41" t="s">
        <v>102</v>
      </c>
      <c r="I1391" s="37">
        <v>0</v>
      </c>
      <c r="J1391" s="309">
        <v>0</v>
      </c>
      <c r="K1391" s="309">
        <v>0</v>
      </c>
      <c r="L1391" s="33"/>
      <c r="M1391" s="207"/>
      <c r="O1391" s="38"/>
      <c r="Q1391" s="24"/>
    </row>
    <row r="1392" spans="1:17" ht="20.100000000000001" hidden="1" customHeight="1" x14ac:dyDescent="0.25">
      <c r="A1392" s="186"/>
      <c r="B1392" s="186"/>
      <c r="C1392" s="186"/>
      <c r="D1392" s="186"/>
      <c r="E1392" s="183"/>
      <c r="F1392" s="41" t="s">
        <v>309</v>
      </c>
      <c r="G1392" s="193"/>
      <c r="H1392" s="41" t="s">
        <v>102</v>
      </c>
      <c r="I1392" s="37">
        <v>0</v>
      </c>
      <c r="J1392" s="309">
        <v>0</v>
      </c>
      <c r="K1392" s="309">
        <f>I1392+J1392</f>
        <v>0</v>
      </c>
      <c r="L1392" s="33"/>
      <c r="M1392" s="207"/>
      <c r="O1392" s="38"/>
      <c r="Q1392" s="24"/>
    </row>
    <row r="1393" spans="1:17" ht="20.100000000000001" hidden="1" customHeight="1" x14ac:dyDescent="0.25">
      <c r="A1393" s="186"/>
      <c r="B1393" s="186"/>
      <c r="C1393" s="186"/>
      <c r="D1393" s="186"/>
      <c r="E1393" s="183" t="s">
        <v>310</v>
      </c>
      <c r="F1393" s="41"/>
      <c r="G1393" s="193"/>
      <c r="H1393" s="41" t="s">
        <v>103</v>
      </c>
      <c r="I1393" s="37">
        <v>0</v>
      </c>
      <c r="J1393" s="309">
        <v>0</v>
      </c>
      <c r="K1393" s="309">
        <v>0</v>
      </c>
      <c r="L1393" s="33"/>
      <c r="M1393" s="207"/>
      <c r="O1393" s="38"/>
      <c r="Q1393" s="24"/>
    </row>
    <row r="1394" spans="1:17" ht="20.100000000000001" hidden="1" customHeight="1" x14ac:dyDescent="0.25">
      <c r="A1394" s="186"/>
      <c r="B1394" s="186"/>
      <c r="C1394" s="186"/>
      <c r="D1394" s="186"/>
      <c r="E1394" s="183"/>
      <c r="F1394" s="41" t="s">
        <v>311</v>
      </c>
      <c r="G1394" s="193"/>
      <c r="H1394" s="41" t="s">
        <v>103</v>
      </c>
      <c r="I1394" s="37">
        <v>0</v>
      </c>
      <c r="J1394" s="309">
        <v>0</v>
      </c>
      <c r="K1394" s="309">
        <f>I1394+J1394</f>
        <v>0</v>
      </c>
      <c r="L1394" s="33"/>
      <c r="M1394" s="207"/>
      <c r="O1394" s="38"/>
      <c r="Q1394" s="24"/>
    </row>
    <row r="1395" spans="1:17" ht="20.100000000000001" hidden="1" customHeight="1" x14ac:dyDescent="0.25">
      <c r="A1395" s="186"/>
      <c r="B1395" s="186"/>
      <c r="C1395" s="186"/>
      <c r="D1395" s="186"/>
      <c r="E1395" s="183" t="s">
        <v>312</v>
      </c>
      <c r="F1395" s="41"/>
      <c r="G1395" s="193"/>
      <c r="H1395" s="41" t="s">
        <v>104</v>
      </c>
      <c r="I1395" s="37">
        <v>0</v>
      </c>
      <c r="J1395" s="309">
        <v>0</v>
      </c>
      <c r="K1395" s="309">
        <v>0</v>
      </c>
      <c r="L1395" s="33"/>
      <c r="M1395" s="207"/>
      <c r="O1395" s="38"/>
      <c r="Q1395" s="24"/>
    </row>
    <row r="1396" spans="1:17" ht="20.100000000000001" hidden="1" customHeight="1" x14ac:dyDescent="0.25">
      <c r="A1396" s="186"/>
      <c r="B1396" s="186"/>
      <c r="C1396" s="186"/>
      <c r="D1396" s="186"/>
      <c r="E1396" s="183"/>
      <c r="F1396" s="41" t="s">
        <v>313</v>
      </c>
      <c r="G1396" s="193"/>
      <c r="H1396" s="41" t="s">
        <v>104</v>
      </c>
      <c r="I1396" s="37">
        <v>0</v>
      </c>
      <c r="J1396" s="309">
        <v>0</v>
      </c>
      <c r="K1396" s="309">
        <f>I1396+J1396</f>
        <v>0</v>
      </c>
      <c r="L1396" s="33"/>
      <c r="M1396" s="207"/>
      <c r="O1396" s="38"/>
      <c r="Q1396" s="24"/>
    </row>
    <row r="1397" spans="1:17" ht="20.100000000000001" hidden="1" customHeight="1" x14ac:dyDescent="0.25">
      <c r="A1397" s="186"/>
      <c r="B1397" s="186"/>
      <c r="C1397" s="186"/>
      <c r="D1397" s="186">
        <v>3213</v>
      </c>
      <c r="E1397" s="183"/>
      <c r="F1397" s="41"/>
      <c r="G1397" s="193"/>
      <c r="H1397" s="41" t="s">
        <v>25</v>
      </c>
      <c r="I1397" s="37">
        <f t="shared" ref="I1397:K1398" si="212">I1398</f>
        <v>0</v>
      </c>
      <c r="J1397" s="309">
        <f t="shared" si="212"/>
        <v>0</v>
      </c>
      <c r="K1397" s="309">
        <f t="shared" si="212"/>
        <v>0</v>
      </c>
      <c r="L1397" s="33"/>
      <c r="M1397" s="207"/>
      <c r="O1397" s="38"/>
      <c r="Q1397" s="24"/>
    </row>
    <row r="1398" spans="1:17" ht="20.100000000000001" hidden="1" customHeight="1" x14ac:dyDescent="0.25">
      <c r="A1398" s="186"/>
      <c r="B1398" s="186"/>
      <c r="C1398" s="186"/>
      <c r="D1398" s="186"/>
      <c r="E1398" s="183" t="s">
        <v>107</v>
      </c>
      <c r="F1398" s="41"/>
      <c r="G1398" s="193"/>
      <c r="H1398" s="41" t="s">
        <v>108</v>
      </c>
      <c r="I1398" s="37">
        <f t="shared" si="212"/>
        <v>0</v>
      </c>
      <c r="J1398" s="309">
        <f t="shared" si="212"/>
        <v>0</v>
      </c>
      <c r="K1398" s="309">
        <f t="shared" si="212"/>
        <v>0</v>
      </c>
      <c r="L1398" s="33"/>
      <c r="M1398" s="207"/>
      <c r="O1398" s="38"/>
      <c r="Q1398" s="24"/>
    </row>
    <row r="1399" spans="1:17" ht="20.100000000000001" hidden="1" customHeight="1" x14ac:dyDescent="0.25">
      <c r="A1399" s="186"/>
      <c r="B1399" s="186"/>
      <c r="C1399" s="186"/>
      <c r="D1399" s="186"/>
      <c r="E1399" s="183"/>
      <c r="F1399" s="41" t="s">
        <v>109</v>
      </c>
      <c r="G1399" s="193"/>
      <c r="H1399" s="41" t="s">
        <v>319</v>
      </c>
      <c r="I1399" s="37">
        <v>0</v>
      </c>
      <c r="J1399" s="309">
        <v>0</v>
      </c>
      <c r="K1399" s="309">
        <f>I1399+J1399</f>
        <v>0</v>
      </c>
      <c r="L1399" s="33"/>
      <c r="M1399" s="207"/>
      <c r="O1399" s="38"/>
      <c r="Q1399" s="24"/>
    </row>
    <row r="1400" spans="1:17" ht="20.100000000000001" hidden="1" customHeight="1" x14ac:dyDescent="0.25">
      <c r="A1400" s="186"/>
      <c r="B1400" s="186"/>
      <c r="C1400" s="186"/>
      <c r="D1400" s="186"/>
      <c r="E1400" s="183"/>
      <c r="F1400" s="41" t="s">
        <v>111</v>
      </c>
      <c r="G1400" s="193"/>
      <c r="H1400" s="41" t="s">
        <v>320</v>
      </c>
      <c r="I1400" s="37">
        <v>0</v>
      </c>
      <c r="J1400" s="309">
        <v>0</v>
      </c>
      <c r="K1400" s="309">
        <f>I1400+J1400</f>
        <v>0</v>
      </c>
      <c r="L1400" s="33"/>
      <c r="M1400" s="207"/>
      <c r="O1400" s="38"/>
      <c r="Q1400" s="24"/>
    </row>
    <row r="1401" spans="1:17" ht="20.100000000000001" hidden="1" customHeight="1" x14ac:dyDescent="0.25">
      <c r="A1401" s="186"/>
      <c r="B1401" s="186"/>
      <c r="C1401" s="186"/>
      <c r="D1401" s="186"/>
      <c r="E1401" s="183" t="s">
        <v>113</v>
      </c>
      <c r="F1401" s="41"/>
      <c r="G1401" s="193"/>
      <c r="H1401" s="41" t="s">
        <v>114</v>
      </c>
      <c r="I1401" s="37">
        <v>0</v>
      </c>
      <c r="J1401" s="309">
        <v>0</v>
      </c>
      <c r="K1401" s="309">
        <v>0</v>
      </c>
      <c r="L1401" s="33"/>
      <c r="M1401" s="207"/>
      <c r="O1401" s="38"/>
      <c r="Q1401" s="24"/>
    </row>
    <row r="1402" spans="1:17" ht="20.100000000000001" hidden="1" customHeight="1" x14ac:dyDescent="0.25">
      <c r="A1402" s="186"/>
      <c r="B1402" s="186"/>
      <c r="C1402" s="186"/>
      <c r="D1402" s="186"/>
      <c r="E1402" s="183"/>
      <c r="F1402" s="41" t="s">
        <v>115</v>
      </c>
      <c r="G1402" s="193"/>
      <c r="H1402" s="41" t="s">
        <v>114</v>
      </c>
      <c r="I1402" s="37">
        <v>0</v>
      </c>
      <c r="J1402" s="309">
        <v>0</v>
      </c>
      <c r="K1402" s="309">
        <f>I1402+J1402</f>
        <v>0</v>
      </c>
      <c r="L1402" s="33"/>
      <c r="M1402" s="207"/>
      <c r="O1402" s="38"/>
      <c r="Q1402" s="24"/>
    </row>
    <row r="1403" spans="1:17" s="159" customFormat="1" ht="20.100000000000001" customHeight="1" x14ac:dyDescent="0.25">
      <c r="A1403" s="188"/>
      <c r="B1403" s="188"/>
      <c r="C1403" s="184">
        <v>322</v>
      </c>
      <c r="D1403" s="184"/>
      <c r="E1403" s="185"/>
      <c r="F1403" s="44"/>
      <c r="G1403" s="193" t="s">
        <v>463</v>
      </c>
      <c r="H1403" s="44" t="s">
        <v>26</v>
      </c>
      <c r="I1403" s="32">
        <f>I1404+I1414+I1419</f>
        <v>10100</v>
      </c>
      <c r="J1403" s="308">
        <f>J1404+J1414+J1419</f>
        <v>0</v>
      </c>
      <c r="K1403" s="308">
        <f>K1404+K1414+K1419</f>
        <v>10100</v>
      </c>
      <c r="L1403" s="33"/>
      <c r="M1403" s="207"/>
      <c r="N1403" s="296"/>
      <c r="O1403" s="163"/>
      <c r="P1403" s="158"/>
      <c r="Q1403" s="158"/>
    </row>
    <row r="1404" spans="1:17" ht="20.100000000000001" customHeight="1" x14ac:dyDescent="0.25">
      <c r="A1404" s="186"/>
      <c r="B1404" s="186"/>
      <c r="C1404" s="186"/>
      <c r="D1404" s="186">
        <v>3221</v>
      </c>
      <c r="E1404" s="183"/>
      <c r="F1404" s="41"/>
      <c r="G1404" s="193" t="s">
        <v>463</v>
      </c>
      <c r="H1404" s="41" t="s">
        <v>116</v>
      </c>
      <c r="I1404" s="37">
        <f>I1405+I1410+I1412</f>
        <v>4300</v>
      </c>
      <c r="J1404" s="309">
        <f>J1405+J1410+J1412</f>
        <v>0</v>
      </c>
      <c r="K1404" s="309">
        <f>K1405+K1410+K1412</f>
        <v>4300</v>
      </c>
      <c r="L1404" s="33"/>
      <c r="M1404" s="207"/>
      <c r="O1404" s="38"/>
      <c r="Q1404" s="24"/>
    </row>
    <row r="1405" spans="1:17" ht="20.100000000000001" hidden="1" customHeight="1" x14ac:dyDescent="0.25">
      <c r="A1405" s="186"/>
      <c r="B1405" s="186"/>
      <c r="C1405" s="186"/>
      <c r="D1405" s="186"/>
      <c r="E1405" s="183" t="s">
        <v>117</v>
      </c>
      <c r="F1405" s="41"/>
      <c r="G1405" s="193" t="s">
        <v>463</v>
      </c>
      <c r="H1405" s="41" t="s">
        <v>118</v>
      </c>
      <c r="I1405" s="37">
        <f>I1407+I1406</f>
        <v>1500</v>
      </c>
      <c r="J1405" s="309">
        <f>J1407+J1406</f>
        <v>0</v>
      </c>
      <c r="K1405" s="309">
        <f>K1407+K1406</f>
        <v>1500</v>
      </c>
      <c r="L1405" s="33"/>
      <c r="M1405" s="207"/>
      <c r="O1405" s="38"/>
      <c r="Q1405" s="24"/>
    </row>
    <row r="1406" spans="1:17" ht="20.100000000000001" hidden="1" customHeight="1" x14ac:dyDescent="0.25">
      <c r="A1406" s="186"/>
      <c r="B1406" s="186"/>
      <c r="C1406" s="186"/>
      <c r="D1406" s="186"/>
      <c r="E1406" s="183"/>
      <c r="F1406" s="41" t="s">
        <v>119</v>
      </c>
      <c r="G1406" s="193" t="s">
        <v>463</v>
      </c>
      <c r="H1406" s="41" t="s">
        <v>118</v>
      </c>
      <c r="I1406" s="37">
        <v>700</v>
      </c>
      <c r="J1406" s="309">
        <f>K1406-I1406</f>
        <v>0</v>
      </c>
      <c r="K1406" s="309">
        <v>700</v>
      </c>
      <c r="L1406" s="33"/>
      <c r="M1406" s="207"/>
      <c r="O1406" s="38"/>
      <c r="Q1406" s="24"/>
    </row>
    <row r="1407" spans="1:17" ht="20.100000000000001" hidden="1" customHeight="1" x14ac:dyDescent="0.25">
      <c r="A1407" s="186"/>
      <c r="B1407" s="186"/>
      <c r="C1407" s="186"/>
      <c r="D1407" s="186"/>
      <c r="E1407" s="183"/>
      <c r="F1407" s="41" t="s">
        <v>120</v>
      </c>
      <c r="G1407" s="193" t="s">
        <v>463</v>
      </c>
      <c r="H1407" s="41" t="s">
        <v>321</v>
      </c>
      <c r="I1407" s="37">
        <v>800</v>
      </c>
      <c r="J1407" s="309">
        <f>K1407-I1407</f>
        <v>0</v>
      </c>
      <c r="K1407" s="309">
        <v>800</v>
      </c>
      <c r="L1407" s="33"/>
      <c r="M1407" s="207"/>
      <c r="O1407" s="38"/>
      <c r="Q1407" s="24"/>
    </row>
    <row r="1408" spans="1:17" ht="20.100000000000001" hidden="1" customHeight="1" x14ac:dyDescent="0.25">
      <c r="A1408" s="186"/>
      <c r="B1408" s="186"/>
      <c r="C1408" s="186"/>
      <c r="D1408" s="186"/>
      <c r="E1408" s="183" t="s">
        <v>122</v>
      </c>
      <c r="F1408" s="41"/>
      <c r="G1408" s="193" t="s">
        <v>463</v>
      </c>
      <c r="H1408" s="41" t="s">
        <v>123</v>
      </c>
      <c r="I1408" s="37">
        <v>0</v>
      </c>
      <c r="J1408" s="309">
        <v>0</v>
      </c>
      <c r="K1408" s="309">
        <v>0</v>
      </c>
      <c r="L1408" s="33"/>
      <c r="M1408" s="207"/>
      <c r="O1408" s="38"/>
      <c r="Q1408" s="24"/>
    </row>
    <row r="1409" spans="1:17" ht="20.100000000000001" hidden="1" customHeight="1" x14ac:dyDescent="0.25">
      <c r="A1409" s="186"/>
      <c r="B1409" s="186"/>
      <c r="C1409" s="186"/>
      <c r="D1409" s="186"/>
      <c r="E1409" s="183"/>
      <c r="F1409" s="41" t="s">
        <v>124</v>
      </c>
      <c r="G1409" s="193" t="s">
        <v>463</v>
      </c>
      <c r="H1409" s="41" t="s">
        <v>123</v>
      </c>
      <c r="I1409" s="37">
        <v>0</v>
      </c>
      <c r="J1409" s="309">
        <v>0</v>
      </c>
      <c r="K1409" s="309">
        <f>I1409+J1409</f>
        <v>0</v>
      </c>
      <c r="L1409" s="33"/>
      <c r="M1409" s="207"/>
      <c r="O1409" s="38"/>
      <c r="Q1409" s="24"/>
    </row>
    <row r="1410" spans="1:17" ht="27.75" hidden="1" customHeight="1" x14ac:dyDescent="0.25">
      <c r="A1410" s="186"/>
      <c r="B1410" s="186"/>
      <c r="C1410" s="186"/>
      <c r="D1410" s="186"/>
      <c r="E1410" s="183" t="s">
        <v>125</v>
      </c>
      <c r="F1410" s="41"/>
      <c r="G1410" s="193" t="s">
        <v>463</v>
      </c>
      <c r="H1410" s="41" t="s">
        <v>126</v>
      </c>
      <c r="I1410" s="37">
        <f>I1411</f>
        <v>1500</v>
      </c>
      <c r="J1410" s="309">
        <f>J1411</f>
        <v>0</v>
      </c>
      <c r="K1410" s="309">
        <f>K1411</f>
        <v>1500</v>
      </c>
      <c r="L1410" s="33"/>
      <c r="M1410" s="207"/>
      <c r="O1410" s="38"/>
      <c r="Q1410" s="24"/>
    </row>
    <row r="1411" spans="1:17" ht="20.100000000000001" hidden="1" customHeight="1" x14ac:dyDescent="0.25">
      <c r="A1411" s="186"/>
      <c r="B1411" s="186"/>
      <c r="C1411" s="186"/>
      <c r="D1411" s="186"/>
      <c r="E1411" s="183"/>
      <c r="F1411" s="41" t="s">
        <v>127</v>
      </c>
      <c r="G1411" s="193" t="s">
        <v>463</v>
      </c>
      <c r="H1411" s="41" t="s">
        <v>126</v>
      </c>
      <c r="I1411" s="37">
        <v>1500</v>
      </c>
      <c r="J1411" s="309">
        <f>K1411-I1411</f>
        <v>0</v>
      </c>
      <c r="K1411" s="309">
        <v>1500</v>
      </c>
      <c r="L1411" s="33"/>
      <c r="M1411" s="207"/>
      <c r="O1411" s="38"/>
      <c r="Q1411" s="24"/>
    </row>
    <row r="1412" spans="1:17" ht="20.100000000000001" hidden="1" customHeight="1" x14ac:dyDescent="0.25">
      <c r="A1412" s="186"/>
      <c r="B1412" s="186"/>
      <c r="C1412" s="186"/>
      <c r="D1412" s="186"/>
      <c r="E1412" s="183" t="s">
        <v>128</v>
      </c>
      <c r="F1412" s="41"/>
      <c r="G1412" s="193" t="s">
        <v>463</v>
      </c>
      <c r="H1412" s="41" t="s">
        <v>129</v>
      </c>
      <c r="I1412" s="37">
        <f>I1413</f>
        <v>1300</v>
      </c>
      <c r="J1412" s="309">
        <f>J1413</f>
        <v>0</v>
      </c>
      <c r="K1412" s="309">
        <f>K1413</f>
        <v>1300</v>
      </c>
      <c r="L1412" s="33"/>
      <c r="M1412" s="207"/>
      <c r="O1412" s="38"/>
      <c r="Q1412" s="24"/>
    </row>
    <row r="1413" spans="1:17" ht="20.100000000000001" hidden="1" customHeight="1" x14ac:dyDescent="0.25">
      <c r="A1413" s="186"/>
      <c r="B1413" s="186"/>
      <c r="C1413" s="186"/>
      <c r="D1413" s="186"/>
      <c r="E1413" s="183"/>
      <c r="F1413" s="41" t="s">
        <v>130</v>
      </c>
      <c r="G1413" s="193" t="s">
        <v>463</v>
      </c>
      <c r="H1413" s="41" t="s">
        <v>129</v>
      </c>
      <c r="I1413" s="37">
        <v>1300</v>
      </c>
      <c r="J1413" s="309">
        <f>K1413-I1413</f>
        <v>0</v>
      </c>
      <c r="K1413" s="309">
        <v>1300</v>
      </c>
      <c r="L1413" s="33"/>
      <c r="M1413" s="207"/>
      <c r="O1413" s="38"/>
      <c r="Q1413" s="24"/>
    </row>
    <row r="1414" spans="1:17" ht="20.100000000000001" customHeight="1" x14ac:dyDescent="0.25">
      <c r="A1414" s="186"/>
      <c r="B1414" s="186"/>
      <c r="C1414" s="186"/>
      <c r="D1414" s="186">
        <v>3222</v>
      </c>
      <c r="E1414" s="183"/>
      <c r="F1414" s="41"/>
      <c r="G1414" s="193" t="s">
        <v>463</v>
      </c>
      <c r="H1414" s="41" t="s">
        <v>28</v>
      </c>
      <c r="I1414" s="37">
        <f>I1415+I1417</f>
        <v>600</v>
      </c>
      <c r="J1414" s="309">
        <f>J1415+J1417</f>
        <v>0</v>
      </c>
      <c r="K1414" s="309">
        <f>K1415+K1417</f>
        <v>600</v>
      </c>
      <c r="L1414" s="33"/>
      <c r="M1414" s="207"/>
      <c r="O1414" s="38"/>
      <c r="Q1414" s="24"/>
    </row>
    <row r="1415" spans="1:17" ht="20.100000000000001" hidden="1" customHeight="1" x14ac:dyDescent="0.25">
      <c r="A1415" s="186"/>
      <c r="B1415" s="186"/>
      <c r="C1415" s="186"/>
      <c r="D1415" s="186"/>
      <c r="E1415" s="183" t="s">
        <v>134</v>
      </c>
      <c r="F1415" s="41"/>
      <c r="G1415" s="193" t="s">
        <v>463</v>
      </c>
      <c r="H1415" s="41" t="s">
        <v>135</v>
      </c>
      <c r="I1415" s="37">
        <f>I1416</f>
        <v>0</v>
      </c>
      <c r="J1415" s="309">
        <f>J1416</f>
        <v>0</v>
      </c>
      <c r="K1415" s="309">
        <f>K1416</f>
        <v>0</v>
      </c>
      <c r="L1415" s="33"/>
      <c r="M1415" s="207"/>
      <c r="O1415" s="38"/>
      <c r="Q1415" s="24"/>
    </row>
    <row r="1416" spans="1:17" ht="20.100000000000001" hidden="1" customHeight="1" x14ac:dyDescent="0.25">
      <c r="A1416" s="186"/>
      <c r="B1416" s="186"/>
      <c r="C1416" s="186"/>
      <c r="D1416" s="186"/>
      <c r="E1416" s="183"/>
      <c r="F1416" s="41" t="s">
        <v>136</v>
      </c>
      <c r="G1416" s="193" t="s">
        <v>463</v>
      </c>
      <c r="H1416" s="41" t="s">
        <v>135</v>
      </c>
      <c r="I1416" s="37">
        <v>0</v>
      </c>
      <c r="J1416" s="309">
        <v>0</v>
      </c>
      <c r="K1416" s="309">
        <f>I1416+J1416</f>
        <v>0</v>
      </c>
      <c r="L1416" s="33"/>
      <c r="M1416" s="207"/>
      <c r="O1416" s="38"/>
      <c r="Q1416" s="24"/>
    </row>
    <row r="1417" spans="1:17" ht="20.100000000000001" hidden="1" customHeight="1" x14ac:dyDescent="0.25">
      <c r="A1417" s="186"/>
      <c r="B1417" s="186"/>
      <c r="C1417" s="186"/>
      <c r="D1417" s="186"/>
      <c r="E1417" s="183" t="s">
        <v>137</v>
      </c>
      <c r="F1417" s="41"/>
      <c r="G1417" s="193" t="s">
        <v>463</v>
      </c>
      <c r="H1417" s="41" t="s">
        <v>138</v>
      </c>
      <c r="I1417" s="37">
        <f>I1418</f>
        <v>600</v>
      </c>
      <c r="J1417" s="309">
        <f>J1418</f>
        <v>0</v>
      </c>
      <c r="K1417" s="309">
        <f>K1418</f>
        <v>600</v>
      </c>
      <c r="L1417" s="33"/>
      <c r="M1417" s="207"/>
      <c r="O1417" s="38"/>
      <c r="Q1417" s="24"/>
    </row>
    <row r="1418" spans="1:17" ht="20.100000000000001" hidden="1" customHeight="1" x14ac:dyDescent="0.25">
      <c r="A1418" s="186"/>
      <c r="B1418" s="186"/>
      <c r="C1418" s="186"/>
      <c r="D1418" s="186"/>
      <c r="E1418" s="183"/>
      <c r="F1418" s="41" t="s">
        <v>139</v>
      </c>
      <c r="G1418" s="193" t="s">
        <v>463</v>
      </c>
      <c r="H1418" s="41" t="s">
        <v>138</v>
      </c>
      <c r="I1418" s="37">
        <v>600</v>
      </c>
      <c r="J1418" s="309">
        <f>K1418-I1418</f>
        <v>0</v>
      </c>
      <c r="K1418" s="309">
        <v>600</v>
      </c>
      <c r="L1418" s="33"/>
      <c r="M1418" s="207"/>
      <c r="O1418" s="38"/>
      <c r="Q1418" s="24"/>
    </row>
    <row r="1419" spans="1:17" ht="20.100000000000001" customHeight="1" x14ac:dyDescent="0.25">
      <c r="A1419" s="186"/>
      <c r="B1419" s="186"/>
      <c r="C1419" s="186"/>
      <c r="D1419" s="186">
        <v>3223</v>
      </c>
      <c r="E1419" s="183"/>
      <c r="F1419" s="41"/>
      <c r="G1419" s="193" t="s">
        <v>463</v>
      </c>
      <c r="H1419" s="41" t="s">
        <v>29</v>
      </c>
      <c r="I1419" s="37">
        <f>I1420+I1423</f>
        <v>5200</v>
      </c>
      <c r="J1419" s="309">
        <f>J1420+J1423</f>
        <v>0</v>
      </c>
      <c r="K1419" s="309">
        <f>K1420+K1423</f>
        <v>5200</v>
      </c>
      <c r="L1419" s="33"/>
      <c r="M1419" s="207"/>
      <c r="O1419" s="38"/>
      <c r="Q1419" s="24"/>
    </row>
    <row r="1420" spans="1:17" ht="20.100000000000001" hidden="1" customHeight="1" x14ac:dyDescent="0.25">
      <c r="A1420" s="186"/>
      <c r="B1420" s="186"/>
      <c r="C1420" s="186"/>
      <c r="D1420" s="186"/>
      <c r="E1420" s="183" t="s">
        <v>140</v>
      </c>
      <c r="F1420" s="41"/>
      <c r="G1420" s="193" t="s">
        <v>463</v>
      </c>
      <c r="H1420" s="41" t="s">
        <v>141</v>
      </c>
      <c r="I1420" s="37">
        <f>I1421+I1422</f>
        <v>3700</v>
      </c>
      <c r="J1420" s="309">
        <f>J1421+J1422</f>
        <v>0</v>
      </c>
      <c r="K1420" s="309">
        <f>K1421+K1422</f>
        <v>3700</v>
      </c>
      <c r="L1420" s="33"/>
      <c r="M1420" s="207"/>
      <c r="O1420" s="38"/>
      <c r="Q1420" s="24"/>
    </row>
    <row r="1421" spans="1:17" ht="20.100000000000001" hidden="1" customHeight="1" x14ac:dyDescent="0.25">
      <c r="A1421" s="186"/>
      <c r="B1421" s="186"/>
      <c r="C1421" s="186"/>
      <c r="D1421" s="186"/>
      <c r="E1421" s="183"/>
      <c r="F1421" s="41" t="s">
        <v>142</v>
      </c>
      <c r="G1421" s="193" t="s">
        <v>463</v>
      </c>
      <c r="H1421" s="41" t="s">
        <v>141</v>
      </c>
      <c r="I1421" s="37">
        <v>1900</v>
      </c>
      <c r="J1421" s="309">
        <f>K1421-I1421</f>
        <v>0</v>
      </c>
      <c r="K1421" s="309">
        <v>1900</v>
      </c>
      <c r="L1421" s="33"/>
      <c r="M1421" s="207"/>
      <c r="O1421" s="38"/>
      <c r="Q1421" s="24"/>
    </row>
    <row r="1422" spans="1:17" ht="20.100000000000001" hidden="1" customHeight="1" x14ac:dyDescent="0.25">
      <c r="A1422" s="186"/>
      <c r="B1422" s="186"/>
      <c r="C1422" s="186"/>
      <c r="D1422" s="186"/>
      <c r="E1422" s="183"/>
      <c r="F1422" s="41" t="s">
        <v>143</v>
      </c>
      <c r="G1422" s="193" t="s">
        <v>463</v>
      </c>
      <c r="H1422" s="41" t="s">
        <v>144</v>
      </c>
      <c r="I1422" s="37">
        <v>1800</v>
      </c>
      <c r="J1422" s="309">
        <f>K1422-I1422</f>
        <v>0</v>
      </c>
      <c r="K1422" s="309">
        <v>1800</v>
      </c>
      <c r="L1422" s="33"/>
      <c r="M1422" s="207"/>
      <c r="O1422" s="38"/>
      <c r="Q1422" s="24"/>
    </row>
    <row r="1423" spans="1:17" ht="20.100000000000001" hidden="1" customHeight="1" x14ac:dyDescent="0.25">
      <c r="A1423" s="186"/>
      <c r="B1423" s="186"/>
      <c r="C1423" s="186"/>
      <c r="D1423" s="186"/>
      <c r="E1423" s="183" t="s">
        <v>145</v>
      </c>
      <c r="F1423" s="41"/>
      <c r="G1423" s="193" t="s">
        <v>463</v>
      </c>
      <c r="H1423" s="41" t="s">
        <v>146</v>
      </c>
      <c r="I1423" s="37">
        <f>I1424</f>
        <v>1500</v>
      </c>
      <c r="J1423" s="309">
        <f>J1424</f>
        <v>0</v>
      </c>
      <c r="K1423" s="309">
        <f>K1424</f>
        <v>1500</v>
      </c>
      <c r="L1423" s="33"/>
      <c r="M1423" s="207"/>
      <c r="O1423" s="38"/>
      <c r="Q1423" s="24"/>
    </row>
    <row r="1424" spans="1:17" ht="20.100000000000001" hidden="1" customHeight="1" x14ac:dyDescent="0.25">
      <c r="A1424" s="186"/>
      <c r="B1424" s="186"/>
      <c r="C1424" s="186"/>
      <c r="D1424" s="186"/>
      <c r="E1424" s="183"/>
      <c r="F1424" s="41" t="s">
        <v>147</v>
      </c>
      <c r="G1424" s="193" t="s">
        <v>463</v>
      </c>
      <c r="H1424" s="41" t="s">
        <v>146</v>
      </c>
      <c r="I1424" s="37">
        <v>1500</v>
      </c>
      <c r="J1424" s="309">
        <f>K1424-I1424</f>
        <v>0</v>
      </c>
      <c r="K1424" s="309">
        <v>1500</v>
      </c>
      <c r="L1424" s="33"/>
      <c r="M1424" s="207"/>
      <c r="O1424" s="38"/>
      <c r="Q1424" s="24"/>
    </row>
    <row r="1425" spans="1:17" ht="20.100000000000001" hidden="1" customHeight="1" x14ac:dyDescent="0.25">
      <c r="A1425" s="186"/>
      <c r="B1425" s="186"/>
      <c r="C1425" s="186"/>
      <c r="D1425" s="186"/>
      <c r="E1425" s="183" t="s">
        <v>148</v>
      </c>
      <c r="F1425" s="41"/>
      <c r="G1425" s="193" t="s">
        <v>463</v>
      </c>
      <c r="H1425" s="41" t="s">
        <v>149</v>
      </c>
      <c r="I1425" s="37">
        <v>0</v>
      </c>
      <c r="J1425" s="309">
        <v>0</v>
      </c>
      <c r="K1425" s="309">
        <v>0</v>
      </c>
      <c r="L1425" s="33"/>
      <c r="M1425" s="207"/>
      <c r="O1425" s="38"/>
      <c r="Q1425" s="24"/>
    </row>
    <row r="1426" spans="1:17" s="162" customFormat="1" ht="20.100000000000001" customHeight="1" x14ac:dyDescent="0.25">
      <c r="A1426" s="231"/>
      <c r="B1426" s="231"/>
      <c r="C1426" s="184">
        <v>323</v>
      </c>
      <c r="D1426" s="186"/>
      <c r="E1426" s="183"/>
      <c r="F1426" s="41"/>
      <c r="G1426" s="193" t="s">
        <v>463</v>
      </c>
      <c r="H1426" s="44" t="s">
        <v>33</v>
      </c>
      <c r="I1426" s="32">
        <f>I1436+I1439+I1442</f>
        <v>8500</v>
      </c>
      <c r="J1426" s="308">
        <f>J1436+J1439+J1442</f>
        <v>0</v>
      </c>
      <c r="K1426" s="308">
        <f>K1436+K1439+K1442</f>
        <v>8500</v>
      </c>
      <c r="L1426" s="33"/>
      <c r="M1426" s="207"/>
      <c r="N1426" s="293"/>
      <c r="O1426" s="160"/>
      <c r="P1426" s="161"/>
      <c r="Q1426" s="161"/>
    </row>
    <row r="1427" spans="1:17" ht="20.100000000000001" hidden="1" customHeight="1" x14ac:dyDescent="0.25">
      <c r="A1427" s="186"/>
      <c r="B1427" s="186"/>
      <c r="C1427" s="186"/>
      <c r="D1427" s="186">
        <v>3231</v>
      </c>
      <c r="E1427" s="183"/>
      <c r="F1427" s="41"/>
      <c r="G1427" s="193" t="s">
        <v>463</v>
      </c>
      <c r="H1427" s="41" t="s">
        <v>165</v>
      </c>
      <c r="I1427" s="37">
        <f t="shared" ref="I1427:K1428" si="213">I1428</f>
        <v>0</v>
      </c>
      <c r="J1427" s="309">
        <f t="shared" si="213"/>
        <v>0</v>
      </c>
      <c r="K1427" s="309">
        <f t="shared" si="213"/>
        <v>0</v>
      </c>
      <c r="L1427" s="33"/>
      <c r="M1427" s="207"/>
      <c r="O1427" s="38"/>
      <c r="Q1427" s="24"/>
    </row>
    <row r="1428" spans="1:17" ht="20.100000000000001" hidden="1" customHeight="1" x14ac:dyDescent="0.25">
      <c r="A1428" s="186"/>
      <c r="B1428" s="186"/>
      <c r="C1428" s="186"/>
      <c r="D1428" s="186"/>
      <c r="E1428" s="183" t="s">
        <v>166</v>
      </c>
      <c r="F1428" s="41"/>
      <c r="G1428" s="193" t="s">
        <v>463</v>
      </c>
      <c r="H1428" s="41" t="s">
        <v>167</v>
      </c>
      <c r="I1428" s="37">
        <f t="shared" si="213"/>
        <v>0</v>
      </c>
      <c r="J1428" s="309">
        <f t="shared" si="213"/>
        <v>0</v>
      </c>
      <c r="K1428" s="309">
        <f t="shared" si="213"/>
        <v>0</v>
      </c>
      <c r="L1428" s="33"/>
      <c r="M1428" s="207"/>
      <c r="O1428" s="38"/>
      <c r="Q1428" s="24"/>
    </row>
    <row r="1429" spans="1:17" ht="20.100000000000001" hidden="1" customHeight="1" x14ac:dyDescent="0.25">
      <c r="A1429" s="186"/>
      <c r="B1429" s="186"/>
      <c r="C1429" s="186"/>
      <c r="D1429" s="186"/>
      <c r="E1429" s="183"/>
      <c r="F1429" s="41" t="s">
        <v>168</v>
      </c>
      <c r="G1429" s="193" t="s">
        <v>463</v>
      </c>
      <c r="H1429" s="41" t="s">
        <v>167</v>
      </c>
      <c r="I1429" s="37">
        <v>0</v>
      </c>
      <c r="J1429" s="309">
        <v>0</v>
      </c>
      <c r="K1429" s="309">
        <f>I1429+J1429</f>
        <v>0</v>
      </c>
      <c r="L1429" s="33"/>
      <c r="M1429" s="207"/>
      <c r="O1429" s="38"/>
      <c r="Q1429" s="24"/>
    </row>
    <row r="1430" spans="1:17" ht="20.100000000000001" hidden="1" customHeight="1" x14ac:dyDescent="0.25">
      <c r="A1430" s="186"/>
      <c r="B1430" s="186"/>
      <c r="C1430" s="186"/>
      <c r="D1430" s="186"/>
      <c r="E1430" s="183" t="s">
        <v>169</v>
      </c>
      <c r="F1430" s="41"/>
      <c r="G1430" s="193" t="s">
        <v>463</v>
      </c>
      <c r="H1430" s="41" t="s">
        <v>170</v>
      </c>
      <c r="I1430" s="37">
        <v>0</v>
      </c>
      <c r="J1430" s="309">
        <v>0</v>
      </c>
      <c r="K1430" s="309">
        <v>0</v>
      </c>
      <c r="L1430" s="33"/>
      <c r="M1430" s="207"/>
      <c r="O1430" s="38"/>
      <c r="Q1430" s="24"/>
    </row>
    <row r="1431" spans="1:17" ht="20.100000000000001" hidden="1" customHeight="1" x14ac:dyDescent="0.25">
      <c r="A1431" s="186"/>
      <c r="B1431" s="186"/>
      <c r="C1431" s="186"/>
      <c r="D1431" s="186"/>
      <c r="E1431" s="183"/>
      <c r="F1431" s="41" t="s">
        <v>171</v>
      </c>
      <c r="G1431" s="193" t="s">
        <v>463</v>
      </c>
      <c r="H1431" s="41" t="s">
        <v>170</v>
      </c>
      <c r="I1431" s="37">
        <v>0</v>
      </c>
      <c r="J1431" s="309">
        <v>0</v>
      </c>
      <c r="K1431" s="309">
        <f>I1431+J1431</f>
        <v>0</v>
      </c>
      <c r="L1431" s="33"/>
      <c r="M1431" s="207"/>
      <c r="O1431" s="38"/>
      <c r="Q1431" s="24"/>
    </row>
    <row r="1432" spans="1:17" ht="20.100000000000001" hidden="1" customHeight="1" x14ac:dyDescent="0.25">
      <c r="A1432" s="186"/>
      <c r="B1432" s="186"/>
      <c r="C1432" s="186"/>
      <c r="D1432" s="186"/>
      <c r="E1432" s="183" t="s">
        <v>172</v>
      </c>
      <c r="F1432" s="41"/>
      <c r="G1432" s="193" t="s">
        <v>463</v>
      </c>
      <c r="H1432" s="41" t="s">
        <v>173</v>
      </c>
      <c r="I1432" s="37">
        <v>0</v>
      </c>
      <c r="J1432" s="309">
        <v>0</v>
      </c>
      <c r="K1432" s="309">
        <v>0</v>
      </c>
      <c r="L1432" s="33"/>
      <c r="M1432" s="207"/>
      <c r="O1432" s="38"/>
      <c r="Q1432" s="24"/>
    </row>
    <row r="1433" spans="1:17" ht="20.100000000000001" hidden="1" customHeight="1" x14ac:dyDescent="0.25">
      <c r="A1433" s="186"/>
      <c r="B1433" s="186"/>
      <c r="C1433" s="186"/>
      <c r="D1433" s="186"/>
      <c r="E1433" s="183"/>
      <c r="F1433" s="41" t="s">
        <v>174</v>
      </c>
      <c r="G1433" s="193" t="s">
        <v>463</v>
      </c>
      <c r="H1433" s="41" t="s">
        <v>173</v>
      </c>
      <c r="I1433" s="37">
        <v>0</v>
      </c>
      <c r="J1433" s="309">
        <v>0</v>
      </c>
      <c r="K1433" s="309">
        <f>I1433+J1433</f>
        <v>0</v>
      </c>
      <c r="L1433" s="33"/>
      <c r="M1433" s="207"/>
      <c r="O1433" s="38"/>
      <c r="Q1433" s="24"/>
    </row>
    <row r="1434" spans="1:17" ht="20.100000000000001" hidden="1" customHeight="1" x14ac:dyDescent="0.25">
      <c r="A1434" s="186"/>
      <c r="B1434" s="186"/>
      <c r="C1434" s="186"/>
      <c r="D1434" s="186"/>
      <c r="E1434" s="183" t="s">
        <v>175</v>
      </c>
      <c r="F1434" s="41"/>
      <c r="G1434" s="193" t="s">
        <v>463</v>
      </c>
      <c r="H1434" s="41" t="s">
        <v>176</v>
      </c>
      <c r="I1434" s="37">
        <v>0</v>
      </c>
      <c r="J1434" s="309">
        <v>0</v>
      </c>
      <c r="K1434" s="309">
        <v>0</v>
      </c>
      <c r="L1434" s="33"/>
      <c r="M1434" s="207"/>
      <c r="O1434" s="38"/>
      <c r="Q1434" s="24"/>
    </row>
    <row r="1435" spans="1:17" ht="20.100000000000001" hidden="1" customHeight="1" x14ac:dyDescent="0.25">
      <c r="A1435" s="186"/>
      <c r="B1435" s="186"/>
      <c r="C1435" s="186"/>
      <c r="D1435" s="186"/>
      <c r="E1435" s="183"/>
      <c r="F1435" s="41" t="s">
        <v>177</v>
      </c>
      <c r="G1435" s="193" t="s">
        <v>463</v>
      </c>
      <c r="H1435" s="41" t="s">
        <v>176</v>
      </c>
      <c r="I1435" s="37">
        <v>0</v>
      </c>
      <c r="J1435" s="309">
        <v>0</v>
      </c>
      <c r="K1435" s="309">
        <f>I1435+J1435</f>
        <v>0</v>
      </c>
      <c r="L1435" s="33"/>
      <c r="M1435" s="207"/>
      <c r="O1435" s="38"/>
      <c r="Q1435" s="24"/>
    </row>
    <row r="1436" spans="1:17" ht="20.100000000000001" customHeight="1" x14ac:dyDescent="0.25">
      <c r="A1436" s="186"/>
      <c r="B1436" s="186"/>
      <c r="C1436" s="186"/>
      <c r="D1436" s="186">
        <v>3232</v>
      </c>
      <c r="E1436" s="183"/>
      <c r="F1436" s="41"/>
      <c r="G1436" s="193" t="s">
        <v>463</v>
      </c>
      <c r="H1436" s="41" t="s">
        <v>35</v>
      </c>
      <c r="I1436" s="37">
        <f t="shared" ref="I1436:K1437" si="214">I1437</f>
        <v>1000</v>
      </c>
      <c r="J1436" s="309">
        <f t="shared" si="214"/>
        <v>0</v>
      </c>
      <c r="K1436" s="309">
        <f t="shared" si="214"/>
        <v>1000</v>
      </c>
      <c r="L1436" s="33"/>
      <c r="M1436" s="207"/>
      <c r="O1436" s="38"/>
      <c r="Q1436" s="24"/>
    </row>
    <row r="1437" spans="1:17" ht="30" hidden="1" customHeight="1" x14ac:dyDescent="0.25">
      <c r="A1437" s="186"/>
      <c r="B1437" s="186"/>
      <c r="C1437" s="186"/>
      <c r="D1437" s="186"/>
      <c r="E1437" s="183" t="s">
        <v>178</v>
      </c>
      <c r="F1437" s="41"/>
      <c r="G1437" s="193" t="s">
        <v>463</v>
      </c>
      <c r="H1437" s="41" t="s">
        <v>179</v>
      </c>
      <c r="I1437" s="37">
        <f t="shared" si="214"/>
        <v>1000</v>
      </c>
      <c r="J1437" s="309">
        <f t="shared" si="214"/>
        <v>0</v>
      </c>
      <c r="K1437" s="309">
        <f t="shared" si="214"/>
        <v>1000</v>
      </c>
      <c r="L1437" s="33"/>
      <c r="M1437" s="207"/>
      <c r="O1437" s="38"/>
      <c r="Q1437" s="24"/>
    </row>
    <row r="1438" spans="1:17" ht="30" hidden="1" customHeight="1" x14ac:dyDescent="0.25">
      <c r="A1438" s="186"/>
      <c r="B1438" s="186"/>
      <c r="C1438" s="186"/>
      <c r="D1438" s="186"/>
      <c r="E1438" s="183"/>
      <c r="F1438" s="41" t="s">
        <v>180</v>
      </c>
      <c r="G1438" s="193" t="s">
        <v>463</v>
      </c>
      <c r="H1438" s="41" t="s">
        <v>179</v>
      </c>
      <c r="I1438" s="37">
        <v>1000</v>
      </c>
      <c r="J1438" s="309">
        <f>K1438-I1438</f>
        <v>0</v>
      </c>
      <c r="K1438" s="309">
        <v>1000</v>
      </c>
      <c r="L1438" s="33"/>
      <c r="M1438" s="207"/>
      <c r="O1438" s="38"/>
      <c r="Q1438" s="24"/>
    </row>
    <row r="1439" spans="1:17" ht="20.100000000000001" customHeight="1" x14ac:dyDescent="0.25">
      <c r="A1439" s="186"/>
      <c r="B1439" s="186"/>
      <c r="C1439" s="186"/>
      <c r="D1439" s="186">
        <v>3233</v>
      </c>
      <c r="E1439" s="183"/>
      <c r="F1439" s="41"/>
      <c r="G1439" s="193" t="s">
        <v>463</v>
      </c>
      <c r="H1439" s="41" t="s">
        <v>36</v>
      </c>
      <c r="I1439" s="37">
        <f t="shared" ref="I1439:K1440" si="215">I1440</f>
        <v>2500</v>
      </c>
      <c r="J1439" s="309">
        <f t="shared" si="215"/>
        <v>0</v>
      </c>
      <c r="K1439" s="309">
        <f t="shared" si="215"/>
        <v>2500</v>
      </c>
      <c r="L1439" s="33"/>
      <c r="M1439" s="207"/>
      <c r="O1439" s="38"/>
      <c r="Q1439" s="24"/>
    </row>
    <row r="1440" spans="1:17" ht="20.100000000000001" hidden="1" customHeight="1" x14ac:dyDescent="0.25">
      <c r="A1440" s="186"/>
      <c r="B1440" s="186"/>
      <c r="C1440" s="186"/>
      <c r="D1440" s="186"/>
      <c r="E1440" s="183" t="s">
        <v>181</v>
      </c>
      <c r="F1440" s="41"/>
      <c r="G1440" s="193" t="s">
        <v>463</v>
      </c>
      <c r="H1440" s="41" t="s">
        <v>182</v>
      </c>
      <c r="I1440" s="37">
        <f t="shared" si="215"/>
        <v>2500</v>
      </c>
      <c r="J1440" s="309">
        <f t="shared" si="215"/>
        <v>0</v>
      </c>
      <c r="K1440" s="309">
        <f t="shared" si="215"/>
        <v>2500</v>
      </c>
      <c r="L1440" s="33"/>
      <c r="M1440" s="207"/>
      <c r="O1440" s="38"/>
      <c r="Q1440" s="24"/>
    </row>
    <row r="1441" spans="1:17" ht="20.100000000000001" hidden="1" customHeight="1" x14ac:dyDescent="0.25">
      <c r="A1441" s="186"/>
      <c r="B1441" s="186"/>
      <c r="C1441" s="186"/>
      <c r="D1441" s="186"/>
      <c r="E1441" s="183"/>
      <c r="F1441" s="41" t="s">
        <v>183</v>
      </c>
      <c r="G1441" s="193" t="s">
        <v>463</v>
      </c>
      <c r="H1441" s="41" t="s">
        <v>182</v>
      </c>
      <c r="I1441" s="37">
        <v>2500</v>
      </c>
      <c r="J1441" s="309">
        <f>K1441-I1441</f>
        <v>0</v>
      </c>
      <c r="K1441" s="309">
        <v>2500</v>
      </c>
      <c r="L1441" s="33"/>
      <c r="M1441" s="207"/>
      <c r="O1441" s="38"/>
      <c r="Q1441" s="24"/>
    </row>
    <row r="1442" spans="1:17" ht="20.100000000000001" customHeight="1" x14ac:dyDescent="0.25">
      <c r="A1442" s="186"/>
      <c r="B1442" s="186"/>
      <c r="C1442" s="186"/>
      <c r="D1442" s="186">
        <v>3237</v>
      </c>
      <c r="E1442" s="186"/>
      <c r="F1442" s="45"/>
      <c r="G1442" s="193" t="s">
        <v>463</v>
      </c>
      <c r="H1442" s="41" t="s">
        <v>207</v>
      </c>
      <c r="I1442" s="37">
        <f t="shared" ref="I1442:K1443" si="216">I1443</f>
        <v>5000</v>
      </c>
      <c r="J1442" s="309">
        <f t="shared" si="216"/>
        <v>0</v>
      </c>
      <c r="K1442" s="309">
        <f t="shared" si="216"/>
        <v>5000</v>
      </c>
      <c r="L1442" s="33"/>
      <c r="M1442" s="207"/>
      <c r="O1442" s="38"/>
      <c r="Q1442" s="24"/>
    </row>
    <row r="1443" spans="1:17" ht="20.100000000000001" hidden="1" customHeight="1" x14ac:dyDescent="0.25">
      <c r="A1443" s="186"/>
      <c r="B1443" s="186"/>
      <c r="C1443" s="186"/>
      <c r="D1443" s="186"/>
      <c r="E1443" s="183" t="s">
        <v>208</v>
      </c>
      <c r="F1443" s="41"/>
      <c r="G1443" s="193" t="s">
        <v>463</v>
      </c>
      <c r="H1443" s="41" t="s">
        <v>209</v>
      </c>
      <c r="I1443" s="37">
        <f t="shared" si="216"/>
        <v>5000</v>
      </c>
      <c r="J1443" s="309">
        <f t="shared" si="216"/>
        <v>0</v>
      </c>
      <c r="K1443" s="309">
        <f t="shared" si="216"/>
        <v>5000</v>
      </c>
      <c r="L1443" s="33"/>
      <c r="M1443" s="207"/>
      <c r="O1443" s="38"/>
      <c r="Q1443" s="24"/>
    </row>
    <row r="1444" spans="1:17" ht="20.100000000000001" hidden="1" customHeight="1" x14ac:dyDescent="0.25">
      <c r="A1444" s="186"/>
      <c r="B1444" s="186"/>
      <c r="C1444" s="186"/>
      <c r="D1444" s="186"/>
      <c r="E1444" s="183"/>
      <c r="F1444" s="41" t="s">
        <v>210</v>
      </c>
      <c r="G1444" s="193" t="s">
        <v>463</v>
      </c>
      <c r="H1444" s="41" t="s">
        <v>209</v>
      </c>
      <c r="I1444" s="37">
        <v>5000</v>
      </c>
      <c r="J1444" s="309">
        <f>K1444-I1444</f>
        <v>0</v>
      </c>
      <c r="K1444" s="309">
        <v>5000</v>
      </c>
      <c r="L1444" s="33"/>
      <c r="M1444" s="207"/>
      <c r="O1444" s="38"/>
      <c r="Q1444" s="24"/>
    </row>
    <row r="1445" spans="1:17" s="170" customFormat="1" ht="38.25" hidden="1" x14ac:dyDescent="0.25">
      <c r="A1445" s="186"/>
      <c r="B1445" s="186"/>
      <c r="C1445" s="186"/>
      <c r="D1445" s="186"/>
      <c r="E1445" s="183"/>
      <c r="F1445" s="41"/>
      <c r="G1445" s="193"/>
      <c r="H1445" s="43" t="s">
        <v>455</v>
      </c>
      <c r="I1445" s="37"/>
      <c r="J1445" s="309"/>
      <c r="K1445" s="309"/>
      <c r="L1445" s="33"/>
      <c r="M1445" s="207"/>
      <c r="N1445" s="293"/>
      <c r="O1445" s="38"/>
      <c r="P1445" s="24"/>
      <c r="Q1445" s="24"/>
    </row>
    <row r="1446" spans="1:17" s="170" customFormat="1" ht="20.100000000000001" hidden="1" customHeight="1" x14ac:dyDescent="0.25">
      <c r="A1446" s="186"/>
      <c r="B1446" s="186"/>
      <c r="C1446" s="186"/>
      <c r="D1446" s="186"/>
      <c r="E1446" s="183"/>
      <c r="F1446" s="41"/>
      <c r="G1446" s="193"/>
      <c r="H1446" s="228" t="s">
        <v>288</v>
      </c>
      <c r="I1446" s="37"/>
      <c r="J1446" s="309"/>
      <c r="K1446" s="309"/>
      <c r="L1446" s="33"/>
      <c r="M1446" s="207"/>
      <c r="N1446" s="293"/>
      <c r="O1446" s="38"/>
      <c r="P1446" s="24"/>
      <c r="Q1446" s="24"/>
    </row>
    <row r="1447" spans="1:17" s="170" customFormat="1" ht="20.100000000000001" hidden="1" customHeight="1" x14ac:dyDescent="0.25">
      <c r="A1447" s="184">
        <v>4</v>
      </c>
      <c r="B1447" s="186"/>
      <c r="C1447" s="186"/>
      <c r="D1447" s="186"/>
      <c r="E1447" s="183"/>
      <c r="F1447" s="41"/>
      <c r="G1447" s="193"/>
      <c r="H1447" s="44" t="s">
        <v>327</v>
      </c>
      <c r="I1447" s="32">
        <f>I1448</f>
        <v>0</v>
      </c>
      <c r="J1447" s="308">
        <f t="shared" ref="J1447:K1447" si="217">J1448</f>
        <v>0</v>
      </c>
      <c r="K1447" s="308">
        <f t="shared" si="217"/>
        <v>0</v>
      </c>
      <c r="L1447" s="33"/>
      <c r="M1447" s="207"/>
      <c r="N1447" s="293"/>
      <c r="O1447" s="38"/>
      <c r="P1447" s="24"/>
      <c r="Q1447" s="24"/>
    </row>
    <row r="1448" spans="1:17" s="170" customFormat="1" ht="25.5" hidden="1" x14ac:dyDescent="0.25">
      <c r="A1448" s="240"/>
      <c r="B1448" s="184">
        <v>42</v>
      </c>
      <c r="C1448" s="184"/>
      <c r="D1448" s="240"/>
      <c r="E1448" s="240"/>
      <c r="F1448" s="241"/>
      <c r="G1448" s="242"/>
      <c r="H1448" s="44" t="s">
        <v>62</v>
      </c>
      <c r="I1448" s="32">
        <f>I1449</f>
        <v>0</v>
      </c>
      <c r="J1448" s="308">
        <f t="shared" ref="J1448:K1448" si="218">J1449</f>
        <v>0</v>
      </c>
      <c r="K1448" s="308">
        <f t="shared" si="218"/>
        <v>0</v>
      </c>
      <c r="L1448" s="33"/>
      <c r="M1448" s="207"/>
      <c r="N1448" s="293"/>
      <c r="O1448" s="38"/>
      <c r="P1448" s="24"/>
      <c r="Q1448" s="24"/>
    </row>
    <row r="1449" spans="1:17" s="170" customFormat="1" ht="20.100000000000001" hidden="1" customHeight="1" x14ac:dyDescent="0.25">
      <c r="A1449" s="240"/>
      <c r="B1449" s="184"/>
      <c r="C1449" s="184">
        <v>422</v>
      </c>
      <c r="D1449" s="240"/>
      <c r="E1449" s="240"/>
      <c r="F1449" s="241"/>
      <c r="G1449" s="242"/>
      <c r="H1449" s="44" t="s">
        <v>63</v>
      </c>
      <c r="I1449" s="32">
        <f>I1450</f>
        <v>0</v>
      </c>
      <c r="J1449" s="308">
        <f t="shared" ref="J1449:K1449" si="219">J1450</f>
        <v>0</v>
      </c>
      <c r="K1449" s="308">
        <f t="shared" si="219"/>
        <v>0</v>
      </c>
      <c r="L1449" s="33"/>
      <c r="M1449" s="207"/>
      <c r="N1449" s="293"/>
      <c r="O1449" s="38"/>
      <c r="P1449" s="24"/>
      <c r="Q1449" s="24"/>
    </row>
    <row r="1450" spans="1:17" s="170" customFormat="1" ht="20.100000000000001" hidden="1" customHeight="1" x14ac:dyDescent="0.25">
      <c r="A1450" s="248"/>
      <c r="B1450" s="248"/>
      <c r="C1450" s="248"/>
      <c r="D1450" s="183">
        <v>4224</v>
      </c>
      <c r="E1450" s="183"/>
      <c r="F1450" s="41"/>
      <c r="G1450" s="193" t="s">
        <v>463</v>
      </c>
      <c r="H1450" s="41" t="s">
        <v>65</v>
      </c>
      <c r="I1450" s="37">
        <f>I1451</f>
        <v>0</v>
      </c>
      <c r="J1450" s="309">
        <f t="shared" ref="J1450:K1450" si="220">J1451</f>
        <v>0</v>
      </c>
      <c r="K1450" s="309">
        <f t="shared" si="220"/>
        <v>0</v>
      </c>
      <c r="L1450" s="33"/>
      <c r="M1450" s="207"/>
      <c r="N1450" s="293"/>
      <c r="O1450" s="38"/>
      <c r="P1450" s="24"/>
      <c r="Q1450" s="24"/>
    </row>
    <row r="1451" spans="1:17" s="170" customFormat="1" ht="20.100000000000001" hidden="1" customHeight="1" x14ac:dyDescent="0.25">
      <c r="A1451" s="248"/>
      <c r="B1451" s="248"/>
      <c r="C1451" s="248"/>
      <c r="D1451" s="183"/>
      <c r="E1451" s="183" t="s">
        <v>337</v>
      </c>
      <c r="F1451" s="41"/>
      <c r="G1451" s="193" t="s">
        <v>463</v>
      </c>
      <c r="H1451" s="41" t="s">
        <v>338</v>
      </c>
      <c r="I1451" s="37">
        <v>0</v>
      </c>
      <c r="J1451" s="309">
        <f>K1451-I1451</f>
        <v>0</v>
      </c>
      <c r="K1451" s="309">
        <v>0</v>
      </c>
      <c r="L1451" s="33"/>
      <c r="M1451" s="207"/>
      <c r="N1451" s="293"/>
      <c r="O1451" s="38"/>
      <c r="P1451" s="24"/>
      <c r="Q1451" s="24"/>
    </row>
    <row r="1452" spans="1:17" s="170" customFormat="1" ht="20.100000000000001" hidden="1" customHeight="1" x14ac:dyDescent="0.25">
      <c r="A1452" s="248"/>
      <c r="B1452" s="248"/>
      <c r="C1452" s="248"/>
      <c r="D1452" s="183"/>
      <c r="E1452" s="183"/>
      <c r="F1452" s="41" t="s">
        <v>339</v>
      </c>
      <c r="G1452" s="242">
        <v>31</v>
      </c>
      <c r="H1452" s="41" t="s">
        <v>338</v>
      </c>
      <c r="I1452" s="37">
        <v>0</v>
      </c>
      <c r="J1452" s="309">
        <f>K1452-I1452</f>
        <v>0</v>
      </c>
      <c r="K1452" s="309">
        <v>0</v>
      </c>
      <c r="L1452" s="33"/>
      <c r="M1452" s="207"/>
      <c r="N1452" s="293"/>
      <c r="O1452" s="38"/>
      <c r="P1452" s="24"/>
      <c r="Q1452" s="24"/>
    </row>
    <row r="1453" spans="1:17" s="205" customFormat="1" ht="44.25" customHeight="1" x14ac:dyDescent="0.25">
      <c r="A1453" s="348"/>
      <c r="B1453" s="348"/>
      <c r="C1453" s="348"/>
      <c r="D1453" s="349"/>
      <c r="E1453" s="349"/>
      <c r="F1453" s="389"/>
      <c r="G1453" s="390"/>
      <c r="H1453" s="347" t="s">
        <v>508</v>
      </c>
      <c r="I1453" s="350"/>
      <c r="J1453" s="351"/>
      <c r="K1453" s="351"/>
      <c r="L1453" s="33"/>
      <c r="M1453" s="207"/>
      <c r="N1453" s="345"/>
      <c r="O1453" s="38"/>
      <c r="P1453" s="291"/>
      <c r="Q1453" s="291"/>
    </row>
    <row r="1454" spans="1:17" s="205" customFormat="1" ht="21.75" customHeight="1" x14ac:dyDescent="0.25">
      <c r="A1454" s="348"/>
      <c r="B1454" s="348"/>
      <c r="C1454" s="348"/>
      <c r="D1454" s="349"/>
      <c r="E1454" s="349"/>
      <c r="F1454" s="389"/>
      <c r="G1454" s="390"/>
      <c r="H1454" s="347" t="s">
        <v>509</v>
      </c>
      <c r="I1454" s="350"/>
      <c r="J1454" s="351"/>
      <c r="K1454" s="351"/>
      <c r="L1454" s="33"/>
      <c r="M1454" s="207"/>
      <c r="N1454" s="346"/>
      <c r="O1454" s="38"/>
      <c r="P1454" s="291"/>
      <c r="Q1454" s="291"/>
    </row>
    <row r="1455" spans="1:17" s="205" customFormat="1" ht="21" customHeight="1" x14ac:dyDescent="0.25">
      <c r="A1455" s="248"/>
      <c r="B1455" s="248"/>
      <c r="C1455" s="248"/>
      <c r="D1455" s="183"/>
      <c r="E1455" s="183"/>
      <c r="F1455" s="41"/>
      <c r="G1455" s="242"/>
      <c r="H1455" s="228" t="s">
        <v>510</v>
      </c>
      <c r="I1455" s="37"/>
      <c r="J1455" s="309"/>
      <c r="K1455" s="309"/>
      <c r="L1455" s="33"/>
      <c r="M1455" s="207"/>
      <c r="N1455" s="346"/>
      <c r="O1455" s="38"/>
      <c r="P1455" s="291"/>
      <c r="Q1455" s="291"/>
    </row>
    <row r="1456" spans="1:17" s="205" customFormat="1" ht="20.100000000000001" customHeight="1" x14ac:dyDescent="0.25">
      <c r="A1456" s="184">
        <v>3</v>
      </c>
      <c r="B1456" s="184"/>
      <c r="C1456" s="184"/>
      <c r="D1456" s="184"/>
      <c r="E1456" s="184"/>
      <c r="F1456" s="43"/>
      <c r="G1456" s="193" t="s">
        <v>505</v>
      </c>
      <c r="H1456" s="44" t="s">
        <v>80</v>
      </c>
      <c r="I1456" s="32">
        <f>I1457+I1466</f>
        <v>15300</v>
      </c>
      <c r="J1456" s="308">
        <f t="shared" ref="J1456:K1456" si="221">J1457+J1466</f>
        <v>0</v>
      </c>
      <c r="K1456" s="308">
        <f t="shared" si="221"/>
        <v>15300</v>
      </c>
      <c r="L1456" s="33"/>
      <c r="M1456" s="207"/>
      <c r="N1456" s="346"/>
      <c r="O1456" s="38"/>
      <c r="P1456" s="291"/>
      <c r="Q1456" s="291"/>
    </row>
    <row r="1457" spans="1:17" s="205" customFormat="1" ht="20.100000000000001" customHeight="1" x14ac:dyDescent="0.25">
      <c r="A1457" s="184"/>
      <c r="B1457" s="184">
        <v>31</v>
      </c>
      <c r="C1457" s="184"/>
      <c r="D1457" s="184"/>
      <c r="E1457" s="184"/>
      <c r="F1457" s="43"/>
      <c r="G1457" s="193" t="s">
        <v>505</v>
      </c>
      <c r="H1457" s="44" t="s">
        <v>12</v>
      </c>
      <c r="I1457" s="32">
        <f>I1458+I1462</f>
        <v>13300</v>
      </c>
      <c r="J1457" s="308">
        <f t="shared" ref="J1457:K1457" si="222">J1458+J1462</f>
        <v>0</v>
      </c>
      <c r="K1457" s="308">
        <f t="shared" si="222"/>
        <v>13300</v>
      </c>
      <c r="L1457" s="33"/>
      <c r="M1457" s="207"/>
      <c r="N1457" s="346"/>
      <c r="O1457" s="38"/>
      <c r="P1457" s="291"/>
      <c r="Q1457" s="291"/>
    </row>
    <row r="1458" spans="1:17" s="205" customFormat="1" ht="20.100000000000001" customHeight="1" x14ac:dyDescent="0.25">
      <c r="A1458" s="188"/>
      <c r="B1458" s="188"/>
      <c r="C1458" s="184">
        <v>311</v>
      </c>
      <c r="D1458" s="184"/>
      <c r="E1458" s="184"/>
      <c r="F1458" s="43"/>
      <c r="G1458" s="193" t="s">
        <v>505</v>
      </c>
      <c r="H1458" s="44" t="s">
        <v>13</v>
      </c>
      <c r="I1458" s="32">
        <f>I1459</f>
        <v>12000</v>
      </c>
      <c r="J1458" s="308">
        <f t="shared" ref="J1458:K1458" si="223">J1459</f>
        <v>0</v>
      </c>
      <c r="K1458" s="308">
        <f t="shared" si="223"/>
        <v>12000</v>
      </c>
      <c r="L1458" s="33"/>
      <c r="M1458" s="207"/>
      <c r="N1458" s="346"/>
      <c r="O1458" s="38"/>
      <c r="P1458" s="291"/>
      <c r="Q1458" s="291"/>
    </row>
    <row r="1459" spans="1:17" s="205" customFormat="1" ht="20.100000000000001" customHeight="1" x14ac:dyDescent="0.25">
      <c r="A1459" s="186"/>
      <c r="B1459" s="186"/>
      <c r="C1459" s="186"/>
      <c r="D1459" s="186">
        <v>3111</v>
      </c>
      <c r="E1459" s="186"/>
      <c r="F1459" s="45"/>
      <c r="G1459" s="193" t="s">
        <v>505</v>
      </c>
      <c r="H1459" s="41" t="s">
        <v>14</v>
      </c>
      <c r="I1459" s="37">
        <f t="shared" ref="I1459:K1460" si="224">I1460</f>
        <v>12000</v>
      </c>
      <c r="J1459" s="309">
        <f t="shared" si="224"/>
        <v>0</v>
      </c>
      <c r="K1459" s="309">
        <f t="shared" si="224"/>
        <v>12000</v>
      </c>
      <c r="L1459" s="33"/>
      <c r="M1459" s="207"/>
      <c r="N1459" s="346"/>
      <c r="O1459" s="38"/>
      <c r="P1459" s="291"/>
      <c r="Q1459" s="291"/>
    </row>
    <row r="1460" spans="1:17" s="205" customFormat="1" ht="20.100000000000001" hidden="1" customHeight="1" x14ac:dyDescent="0.25">
      <c r="A1460" s="186"/>
      <c r="B1460" s="186"/>
      <c r="C1460" s="186"/>
      <c r="D1460" s="186"/>
      <c r="E1460" s="183" t="s">
        <v>289</v>
      </c>
      <c r="F1460" s="41"/>
      <c r="G1460" s="193" t="s">
        <v>463</v>
      </c>
      <c r="H1460" s="41" t="s">
        <v>290</v>
      </c>
      <c r="I1460" s="37">
        <f t="shared" si="224"/>
        <v>12000</v>
      </c>
      <c r="J1460" s="309">
        <f t="shared" si="224"/>
        <v>0</v>
      </c>
      <c r="K1460" s="309">
        <f t="shared" si="224"/>
        <v>12000</v>
      </c>
      <c r="L1460" s="33"/>
      <c r="M1460" s="207"/>
      <c r="N1460" s="346"/>
      <c r="O1460" s="38"/>
      <c r="P1460" s="291"/>
      <c r="Q1460" s="291"/>
    </row>
    <row r="1461" spans="1:17" s="205" customFormat="1" ht="20.100000000000001" hidden="1" customHeight="1" x14ac:dyDescent="0.25">
      <c r="A1461" s="186"/>
      <c r="B1461" s="186"/>
      <c r="C1461" s="186"/>
      <c r="D1461" s="186"/>
      <c r="E1461" s="183"/>
      <c r="F1461" s="41" t="s">
        <v>291</v>
      </c>
      <c r="G1461" s="193" t="s">
        <v>463</v>
      </c>
      <c r="H1461" s="41" t="s">
        <v>353</v>
      </c>
      <c r="I1461" s="37">
        <v>12000</v>
      </c>
      <c r="J1461" s="309">
        <f>K1461-I1461</f>
        <v>0</v>
      </c>
      <c r="K1461" s="309">
        <v>12000</v>
      </c>
      <c r="L1461" s="33"/>
      <c r="M1461" s="207"/>
      <c r="N1461" s="346"/>
      <c r="O1461" s="38"/>
      <c r="P1461" s="291"/>
      <c r="Q1461" s="291"/>
    </row>
    <row r="1462" spans="1:17" s="205" customFormat="1" ht="20.100000000000001" customHeight="1" x14ac:dyDescent="0.25">
      <c r="A1462" s="188"/>
      <c r="B1462" s="188"/>
      <c r="C1462" s="184">
        <v>313</v>
      </c>
      <c r="D1462" s="184"/>
      <c r="E1462" s="184"/>
      <c r="F1462" s="43"/>
      <c r="G1462" s="193" t="s">
        <v>505</v>
      </c>
      <c r="H1462" s="44" t="s">
        <v>99</v>
      </c>
      <c r="I1462" s="32">
        <f>I1463</f>
        <v>1300</v>
      </c>
      <c r="J1462" s="308">
        <f t="shared" ref="J1462:K1462" si="225">J1463</f>
        <v>0</v>
      </c>
      <c r="K1462" s="308">
        <f t="shared" si="225"/>
        <v>1300</v>
      </c>
      <c r="L1462" s="33"/>
      <c r="M1462" s="207"/>
      <c r="N1462" s="346"/>
      <c r="O1462" s="38"/>
      <c r="P1462" s="291"/>
      <c r="Q1462" s="291"/>
    </row>
    <row r="1463" spans="1:17" s="205" customFormat="1" ht="20.100000000000001" customHeight="1" x14ac:dyDescent="0.25">
      <c r="A1463" s="186"/>
      <c r="B1463" s="186"/>
      <c r="C1463" s="186"/>
      <c r="D1463" s="186">
        <v>3132</v>
      </c>
      <c r="E1463" s="186"/>
      <c r="F1463" s="45"/>
      <c r="G1463" s="193" t="s">
        <v>505</v>
      </c>
      <c r="H1463" s="41" t="s">
        <v>19</v>
      </c>
      <c r="I1463" s="37">
        <f>I1464</f>
        <v>1300</v>
      </c>
      <c r="J1463" s="309">
        <f>J1464</f>
        <v>0</v>
      </c>
      <c r="K1463" s="309">
        <f>K1464</f>
        <v>1300</v>
      </c>
      <c r="L1463" s="33"/>
      <c r="M1463" s="207"/>
      <c r="N1463" s="346"/>
      <c r="O1463" s="38"/>
      <c r="P1463" s="291"/>
      <c r="Q1463" s="291"/>
    </row>
    <row r="1464" spans="1:17" s="205" customFormat="1" ht="20.100000000000001" hidden="1" customHeight="1" x14ac:dyDescent="0.25">
      <c r="A1464" s="186"/>
      <c r="B1464" s="186"/>
      <c r="C1464" s="186"/>
      <c r="D1464" s="186"/>
      <c r="E1464" s="183" t="s">
        <v>300</v>
      </c>
      <c r="F1464" s="41"/>
      <c r="G1464" s="193" t="s">
        <v>463</v>
      </c>
      <c r="H1464" s="41" t="s">
        <v>19</v>
      </c>
      <c r="I1464" s="37">
        <f>I1465</f>
        <v>1300</v>
      </c>
      <c r="J1464" s="309">
        <f>J1465</f>
        <v>0</v>
      </c>
      <c r="K1464" s="309">
        <f>K1465</f>
        <v>1300</v>
      </c>
      <c r="L1464" s="33"/>
      <c r="M1464" s="207"/>
      <c r="N1464" s="346"/>
      <c r="O1464" s="38"/>
      <c r="P1464" s="291"/>
      <c r="Q1464" s="291"/>
    </row>
    <row r="1465" spans="1:17" s="205" customFormat="1" ht="20.100000000000001" hidden="1" customHeight="1" x14ac:dyDescent="0.25">
      <c r="A1465" s="186"/>
      <c r="B1465" s="186"/>
      <c r="C1465" s="186"/>
      <c r="D1465" s="186"/>
      <c r="E1465" s="183"/>
      <c r="F1465" s="41" t="s">
        <v>301</v>
      </c>
      <c r="G1465" s="193" t="s">
        <v>463</v>
      </c>
      <c r="H1465" s="41" t="s">
        <v>19</v>
      </c>
      <c r="I1465" s="37">
        <v>1300</v>
      </c>
      <c r="J1465" s="309">
        <f>K1465-I1465</f>
        <v>0</v>
      </c>
      <c r="K1465" s="309">
        <v>1300</v>
      </c>
      <c r="L1465" s="33"/>
      <c r="M1465" s="207"/>
      <c r="N1465" s="346"/>
      <c r="O1465" s="38"/>
      <c r="P1465" s="291"/>
      <c r="Q1465" s="291"/>
    </row>
    <row r="1466" spans="1:17" s="205" customFormat="1" ht="20.100000000000001" customHeight="1" x14ac:dyDescent="0.25">
      <c r="A1466" s="186"/>
      <c r="B1466" s="184">
        <v>32</v>
      </c>
      <c r="C1466" s="184"/>
      <c r="D1466" s="184"/>
      <c r="E1466" s="185"/>
      <c r="F1466" s="44"/>
      <c r="G1466" s="193" t="s">
        <v>505</v>
      </c>
      <c r="H1466" s="44" t="s">
        <v>21</v>
      </c>
      <c r="I1466" s="32">
        <f>I1467</f>
        <v>2000</v>
      </c>
      <c r="J1466" s="308">
        <f t="shared" ref="J1466:K1466" si="226">J1467</f>
        <v>0</v>
      </c>
      <c r="K1466" s="308">
        <f t="shared" si="226"/>
        <v>2000</v>
      </c>
      <c r="L1466" s="33"/>
      <c r="M1466" s="207"/>
      <c r="N1466" s="345"/>
      <c r="O1466" s="38"/>
      <c r="P1466" s="291"/>
      <c r="Q1466" s="291"/>
    </row>
    <row r="1467" spans="1:17" s="205" customFormat="1" ht="20.100000000000001" customHeight="1" x14ac:dyDescent="0.25">
      <c r="A1467" s="188"/>
      <c r="B1467" s="188"/>
      <c r="C1467" s="184">
        <v>322</v>
      </c>
      <c r="D1467" s="184"/>
      <c r="E1467" s="185"/>
      <c r="F1467" s="44"/>
      <c r="G1467" s="193" t="s">
        <v>505</v>
      </c>
      <c r="H1467" s="44" t="s">
        <v>26</v>
      </c>
      <c r="I1467" s="37">
        <f>I1468</f>
        <v>2000</v>
      </c>
      <c r="J1467" s="308">
        <f t="shared" ref="J1467:K1467" si="227">J1468</f>
        <v>0</v>
      </c>
      <c r="K1467" s="308">
        <f t="shared" si="227"/>
        <v>2000</v>
      </c>
      <c r="L1467" s="33"/>
      <c r="M1467" s="207"/>
      <c r="N1467" s="345"/>
      <c r="O1467" s="38"/>
      <c r="P1467" s="291"/>
      <c r="Q1467" s="291"/>
    </row>
    <row r="1468" spans="1:17" s="205" customFormat="1" ht="20.100000000000001" customHeight="1" x14ac:dyDescent="0.25">
      <c r="A1468" s="186"/>
      <c r="B1468" s="186"/>
      <c r="C1468" s="186"/>
      <c r="D1468" s="186">
        <v>3221</v>
      </c>
      <c r="E1468" s="183"/>
      <c r="F1468" s="41"/>
      <c r="G1468" s="193" t="s">
        <v>505</v>
      </c>
      <c r="H1468" s="41" t="s">
        <v>116</v>
      </c>
      <c r="I1468" s="37">
        <f>I1469</f>
        <v>2000</v>
      </c>
      <c r="J1468" s="309">
        <f t="shared" ref="J1468:K1468" si="228">J1469</f>
        <v>0</v>
      </c>
      <c r="K1468" s="309">
        <f t="shared" si="228"/>
        <v>2000</v>
      </c>
      <c r="L1468" s="33"/>
      <c r="M1468" s="207"/>
      <c r="N1468" s="346"/>
      <c r="O1468" s="38"/>
      <c r="P1468" s="291"/>
      <c r="Q1468" s="291"/>
    </row>
    <row r="1469" spans="1:17" s="205" customFormat="1" ht="20.100000000000001" hidden="1" customHeight="1" x14ac:dyDescent="0.25">
      <c r="A1469" s="186"/>
      <c r="B1469" s="186"/>
      <c r="C1469" s="186"/>
      <c r="D1469" s="186"/>
      <c r="E1469" s="183" t="s">
        <v>117</v>
      </c>
      <c r="F1469" s="41"/>
      <c r="G1469" s="193" t="s">
        <v>463</v>
      </c>
      <c r="H1469" s="41" t="s">
        <v>118</v>
      </c>
      <c r="I1469" s="37">
        <f>I1470+I1471</f>
        <v>2000</v>
      </c>
      <c r="J1469" s="309">
        <f>J1470+J1471</f>
        <v>0</v>
      </c>
      <c r="K1469" s="309">
        <f>K1470+K1471</f>
        <v>2000</v>
      </c>
      <c r="L1469" s="33"/>
      <c r="M1469" s="207"/>
      <c r="N1469" s="346"/>
      <c r="O1469" s="38"/>
      <c r="P1469" s="291"/>
      <c r="Q1469" s="291"/>
    </row>
    <row r="1470" spans="1:17" s="205" customFormat="1" ht="20.100000000000001" hidden="1" customHeight="1" x14ac:dyDescent="0.25">
      <c r="A1470" s="186"/>
      <c r="B1470" s="186"/>
      <c r="C1470" s="186"/>
      <c r="D1470" s="186"/>
      <c r="E1470" s="183"/>
      <c r="F1470" s="41" t="s">
        <v>119</v>
      </c>
      <c r="G1470" s="193" t="s">
        <v>463</v>
      </c>
      <c r="H1470" s="41" t="s">
        <v>118</v>
      </c>
      <c r="I1470" s="37">
        <v>2000</v>
      </c>
      <c r="J1470" s="309">
        <f>K1470-I1470</f>
        <v>0</v>
      </c>
      <c r="K1470" s="309">
        <v>2000</v>
      </c>
      <c r="L1470" s="33"/>
      <c r="M1470" s="207"/>
      <c r="N1470" s="346"/>
      <c r="O1470" s="38"/>
      <c r="P1470" s="291"/>
      <c r="Q1470" s="291"/>
    </row>
    <row r="1471" spans="1:17" s="205" customFormat="1" ht="20.100000000000001" hidden="1" customHeight="1" x14ac:dyDescent="0.25">
      <c r="A1471" s="186"/>
      <c r="B1471" s="186"/>
      <c r="C1471" s="186"/>
      <c r="D1471" s="186"/>
      <c r="E1471" s="183"/>
      <c r="F1471" s="41" t="s">
        <v>120</v>
      </c>
      <c r="G1471" s="193" t="s">
        <v>463</v>
      </c>
      <c r="H1471" s="41" t="s">
        <v>321</v>
      </c>
      <c r="I1471" s="37">
        <v>0</v>
      </c>
      <c r="J1471" s="309">
        <f>K1471-I1471</f>
        <v>0</v>
      </c>
      <c r="K1471" s="309">
        <v>0</v>
      </c>
      <c r="L1471" s="33"/>
      <c r="M1471" s="207"/>
      <c r="N1471" s="345"/>
      <c r="O1471" s="38"/>
      <c r="P1471" s="291"/>
      <c r="Q1471" s="291"/>
    </row>
    <row r="1472" spans="1:17" s="205" customFormat="1" ht="20.100000000000001" customHeight="1" x14ac:dyDescent="0.25">
      <c r="A1472" s="248"/>
      <c r="B1472" s="248"/>
      <c r="C1472" s="248"/>
      <c r="D1472" s="183"/>
      <c r="E1472" s="183"/>
      <c r="F1472" s="41"/>
      <c r="G1472" s="242"/>
      <c r="H1472" s="41"/>
      <c r="I1472" s="37"/>
      <c r="J1472" s="309"/>
      <c r="K1472" s="309"/>
      <c r="L1472" s="33"/>
      <c r="M1472" s="207"/>
      <c r="N1472" s="345"/>
      <c r="O1472" s="38"/>
      <c r="P1472" s="291"/>
      <c r="Q1472" s="291"/>
    </row>
    <row r="1473" spans="1:17" s="29" customFormat="1" ht="20.100000000000001" customHeight="1" x14ac:dyDescent="0.25">
      <c r="A1473" s="243"/>
      <c r="B1473" s="243"/>
      <c r="C1473" s="243"/>
      <c r="D1473" s="243"/>
      <c r="E1473" s="243"/>
      <c r="F1473" s="244"/>
      <c r="G1473" s="245"/>
      <c r="H1473" s="44" t="s">
        <v>369</v>
      </c>
      <c r="I1473" s="308">
        <f>I6+I275+I289+I512+I551+I568+I689+I965+I1019+I1170+I1353+I282+I831+I980+I1266+I239+I260+I679+I1447+I217+I1456</f>
        <v>29550777.220000003</v>
      </c>
      <c r="J1473" s="335">
        <f>J6+J275+J289+J512+J551+J568+J689+J965+J1019+J1170+J1353+J282+J831+J980+J1266+J239+J260+J679+J1447+J217+J1456</f>
        <v>0</v>
      </c>
      <c r="K1473" s="308">
        <f>K6+K275+K289+K512+K551+K568+K689+K965+K1019+K1170+K1353+K282+K831+K980+K1266+K239+K260+K679+K1447+K217+K1456</f>
        <v>29550777.220000003</v>
      </c>
      <c r="L1473" s="33"/>
      <c r="M1473" s="207"/>
      <c r="N1473" s="296"/>
      <c r="O1473" s="28"/>
      <c r="P1473" s="28"/>
      <c r="Q1473" s="28"/>
    </row>
    <row r="1474" spans="1:17" s="28" customFormat="1" ht="30.75" customHeight="1" x14ac:dyDescent="0.25">
      <c r="A1474" s="191"/>
      <c r="B1474" s="191"/>
      <c r="C1474" s="191"/>
      <c r="D1474" s="191"/>
      <c r="E1474" s="191"/>
      <c r="F1474" s="368"/>
      <c r="G1474" s="369"/>
      <c r="H1474" s="368"/>
      <c r="I1474" s="384"/>
      <c r="J1474" s="316"/>
      <c r="K1474" s="247"/>
      <c r="L1474" s="52"/>
      <c r="M1474" s="27"/>
      <c r="N1474" s="296"/>
    </row>
    <row r="1475" spans="1:17" s="28" customFormat="1" ht="20.25" customHeight="1" x14ac:dyDescent="0.25">
      <c r="A1475" s="378" t="s">
        <v>514</v>
      </c>
      <c r="B1475" s="378"/>
      <c r="C1475" s="378"/>
      <c r="D1475" s="378"/>
      <c r="E1475" s="378"/>
      <c r="F1475" s="368"/>
      <c r="G1475" s="369"/>
      <c r="H1475" s="368"/>
      <c r="I1475" s="384"/>
      <c r="J1475" s="316"/>
      <c r="K1475" s="247"/>
      <c r="L1475" s="52"/>
      <c r="M1475" s="27"/>
      <c r="N1475" s="296"/>
    </row>
    <row r="1476" spans="1:17" s="28" customFormat="1" ht="20.25" customHeight="1" x14ac:dyDescent="0.25">
      <c r="A1476" s="346"/>
      <c r="B1476" s="346"/>
      <c r="C1476" s="368"/>
      <c r="D1476" s="368"/>
      <c r="E1476" s="368"/>
      <c r="F1476" s="368"/>
      <c r="G1476" s="369"/>
      <c r="H1476" s="368"/>
      <c r="I1476" s="384"/>
      <c r="J1476" s="316"/>
      <c r="K1476" s="247"/>
      <c r="L1476" s="52"/>
      <c r="M1476" s="27"/>
      <c r="N1476" s="296"/>
    </row>
    <row r="1477" spans="1:17" s="28" customFormat="1" ht="20.25" customHeight="1" x14ac:dyDescent="0.25">
      <c r="A1477" s="378" t="s">
        <v>370</v>
      </c>
      <c r="B1477" s="378"/>
      <c r="C1477" s="191"/>
      <c r="D1477" s="191"/>
      <c r="E1477" s="191"/>
      <c r="F1477" s="368"/>
      <c r="G1477" s="369"/>
      <c r="H1477" s="368"/>
      <c r="I1477" s="384"/>
      <c r="J1477" s="318" t="s">
        <v>411</v>
      </c>
      <c r="K1477" s="247"/>
      <c r="L1477" s="52"/>
      <c r="M1477" s="27"/>
      <c r="N1477" s="296"/>
    </row>
    <row r="1478" spans="1:17" s="28" customFormat="1" ht="20.25" customHeight="1" x14ac:dyDescent="0.25">
      <c r="A1478" s="380" t="s">
        <v>410</v>
      </c>
      <c r="B1478" s="380"/>
      <c r="C1478" s="380"/>
      <c r="D1478" s="380"/>
      <c r="E1478" s="380"/>
      <c r="F1478" s="380"/>
      <c r="G1478" s="380"/>
      <c r="H1478" s="368"/>
      <c r="I1478" s="384"/>
      <c r="J1478" s="385" t="s">
        <v>435</v>
      </c>
      <c r="K1478" s="385"/>
      <c r="L1478" s="52"/>
      <c r="M1478" s="27"/>
      <c r="N1478" s="296"/>
    </row>
    <row r="1479" spans="1:17" s="28" customFormat="1" ht="20.25" customHeight="1" x14ac:dyDescent="0.25">
      <c r="A1479" s="379"/>
      <c r="B1479" s="379"/>
      <c r="C1479" s="379"/>
      <c r="D1479" s="379"/>
      <c r="E1479" s="379"/>
      <c r="F1479" s="379"/>
      <c r="G1479" s="379"/>
      <c r="H1479" s="368"/>
      <c r="I1479" s="384"/>
      <c r="J1479" s="385" t="s">
        <v>515</v>
      </c>
      <c r="K1479" s="385"/>
      <c r="L1479" s="52"/>
      <c r="M1479" s="27"/>
      <c r="N1479" s="296"/>
    </row>
    <row r="1480" spans="1:17" s="28" customFormat="1" ht="20.25" customHeight="1" x14ac:dyDescent="0.25">
      <c r="A1480" s="191"/>
      <c r="B1480" s="191"/>
      <c r="C1480" s="191"/>
      <c r="D1480" s="191"/>
      <c r="E1480" s="191"/>
      <c r="F1480" s="368"/>
      <c r="G1480" s="369"/>
      <c r="H1480" s="368"/>
      <c r="I1480" s="384"/>
      <c r="J1480" s="316"/>
      <c r="K1480" s="316"/>
      <c r="L1480" s="52"/>
      <c r="M1480" s="27"/>
      <c r="N1480" s="296"/>
    </row>
    <row r="1481" spans="1:17" s="28" customFormat="1" ht="20.25" customHeight="1" x14ac:dyDescent="0.25">
      <c r="A1481" s="189"/>
      <c r="B1481" s="189"/>
      <c r="C1481" s="189"/>
      <c r="D1481" s="189"/>
      <c r="E1481" s="189"/>
      <c r="F1481" s="53"/>
      <c r="G1481" s="194"/>
      <c r="H1481" s="54"/>
      <c r="I1481" s="154"/>
      <c r="J1481" s="315"/>
      <c r="K1481" s="315"/>
      <c r="L1481" s="55"/>
      <c r="M1481" s="27"/>
      <c r="N1481" s="296"/>
    </row>
    <row r="1482" spans="1:17" s="28" customFormat="1" ht="20.25" customHeight="1" x14ac:dyDescent="0.25">
      <c r="A1482" s="190"/>
      <c r="B1482" s="190"/>
      <c r="C1482" s="190"/>
      <c r="D1482" s="190"/>
      <c r="E1482" s="190"/>
      <c r="F1482" s="56"/>
      <c r="G1482" s="195"/>
      <c r="H1482" s="54"/>
      <c r="I1482" s="51"/>
      <c r="J1482" s="51"/>
      <c r="K1482" s="394"/>
      <c r="L1482" s="57"/>
      <c r="M1482" s="27"/>
      <c r="N1482" s="296"/>
    </row>
    <row r="1483" spans="1:17" s="28" customFormat="1" ht="20.25" customHeight="1" x14ac:dyDescent="0.25">
      <c r="A1483" s="190"/>
      <c r="B1483" s="190"/>
      <c r="C1483" s="190"/>
      <c r="D1483" s="190"/>
      <c r="E1483" s="190"/>
      <c r="F1483" s="56"/>
      <c r="G1483" s="195"/>
      <c r="H1483" s="54"/>
      <c r="I1483" s="154"/>
      <c r="J1483" s="315"/>
      <c r="K1483" s="315"/>
      <c r="L1483" s="55"/>
      <c r="M1483" s="27"/>
      <c r="N1483" s="296"/>
    </row>
    <row r="1484" spans="1:17" s="28" customFormat="1" ht="20.25" customHeight="1" x14ac:dyDescent="0.25">
      <c r="A1484" s="190"/>
      <c r="B1484" s="190"/>
      <c r="C1484" s="190"/>
      <c r="D1484" s="190"/>
      <c r="E1484" s="190"/>
      <c r="F1484" s="56"/>
      <c r="G1484" s="195"/>
      <c r="H1484" s="54"/>
      <c r="I1484" s="154"/>
      <c r="J1484" s="315"/>
      <c r="K1484" s="315"/>
      <c r="L1484" s="55"/>
      <c r="M1484" s="27"/>
      <c r="N1484" s="206"/>
    </row>
    <row r="1485" spans="1:17" s="28" customFormat="1" ht="20.25" customHeight="1" x14ac:dyDescent="0.25">
      <c r="A1485" s="190"/>
      <c r="B1485" s="190"/>
      <c r="C1485" s="190"/>
      <c r="D1485" s="190"/>
      <c r="E1485" s="190"/>
      <c r="F1485" s="56"/>
      <c r="G1485" s="195"/>
      <c r="H1485" s="54"/>
      <c r="I1485" s="154"/>
      <c r="J1485" s="315"/>
      <c r="K1485" s="315"/>
      <c r="L1485" s="55"/>
      <c r="M1485" s="27"/>
      <c r="N1485" s="296"/>
    </row>
    <row r="1486" spans="1:17" s="24" customFormat="1" ht="15" customHeight="1" x14ac:dyDescent="0.25">
      <c r="A1486" s="191"/>
      <c r="B1486" s="191"/>
      <c r="C1486" s="191"/>
      <c r="D1486" s="192"/>
      <c r="E1486" s="192"/>
      <c r="F1486" s="58"/>
      <c r="G1486" s="196"/>
      <c r="H1486" s="368"/>
      <c r="I1486" s="368"/>
      <c r="J1486" s="316"/>
      <c r="K1486" s="395"/>
      <c r="L1486" s="34"/>
      <c r="M1486" s="27"/>
      <c r="N1486" s="293"/>
    </row>
    <row r="1487" spans="1:17" ht="33.75" customHeight="1" x14ac:dyDescent="0.25">
      <c r="D1487" s="192"/>
      <c r="E1487" s="192"/>
      <c r="F1487" s="58"/>
      <c r="I1487" s="175"/>
      <c r="J1487" s="317"/>
      <c r="K1487" s="317"/>
      <c r="L1487" s="23"/>
      <c r="Q1487" s="24"/>
    </row>
    <row r="1488" spans="1:17" s="24" customFormat="1" ht="15" customHeight="1" x14ac:dyDescent="0.25">
      <c r="A1488" s="191"/>
      <c r="B1488" s="191"/>
      <c r="C1488" s="191"/>
      <c r="D1488" s="192"/>
      <c r="E1488" s="192"/>
      <c r="F1488" s="58"/>
      <c r="G1488" s="196"/>
      <c r="H1488" s="368"/>
      <c r="I1488" s="58"/>
      <c r="J1488" s="318"/>
      <c r="K1488" s="318"/>
      <c r="L1488" s="23"/>
      <c r="M1488" s="22"/>
      <c r="N1488" s="293"/>
    </row>
    <row r="1489" spans="1:16" s="24" customFormat="1" ht="15" customHeight="1" x14ac:dyDescent="0.25">
      <c r="A1489" s="191"/>
      <c r="B1489" s="191"/>
      <c r="C1489" s="191"/>
      <c r="D1489" s="192"/>
      <c r="E1489" s="192"/>
      <c r="F1489" s="58"/>
      <c r="G1489" s="196"/>
      <c r="H1489" s="368"/>
      <c r="I1489" s="59"/>
      <c r="J1489" s="319"/>
      <c r="K1489" s="319"/>
      <c r="L1489" s="39"/>
      <c r="M1489" s="22"/>
      <c r="N1489" s="293"/>
    </row>
    <row r="1490" spans="1:16" s="24" customFormat="1" ht="15" customHeight="1" x14ac:dyDescent="0.25">
      <c r="A1490" s="191"/>
      <c r="B1490" s="191"/>
      <c r="C1490" s="191"/>
      <c r="D1490" s="192"/>
      <c r="E1490" s="192"/>
      <c r="F1490" s="58"/>
      <c r="G1490" s="196"/>
      <c r="H1490" s="368"/>
      <c r="I1490" s="59"/>
      <c r="J1490" s="319"/>
      <c r="K1490" s="319"/>
      <c r="L1490" s="23"/>
      <c r="M1490" s="22"/>
      <c r="N1490" s="293"/>
    </row>
    <row r="1491" spans="1:16" s="24" customFormat="1" ht="15" customHeight="1" x14ac:dyDescent="0.25">
      <c r="A1491" s="191"/>
      <c r="B1491" s="191"/>
      <c r="C1491" s="191"/>
      <c r="D1491" s="192"/>
      <c r="E1491" s="192"/>
      <c r="F1491" s="58"/>
      <c r="G1491" s="196"/>
      <c r="H1491" s="368"/>
      <c r="I1491" s="59"/>
      <c r="J1491" s="319"/>
      <c r="K1491" s="319"/>
      <c r="L1491" s="39"/>
      <c r="M1491" s="22"/>
      <c r="N1491" s="293"/>
    </row>
    <row r="1492" spans="1:16" s="24" customFormat="1" ht="15" customHeight="1" x14ac:dyDescent="0.25">
      <c r="A1492" s="191"/>
      <c r="B1492" s="191"/>
      <c r="C1492" s="191"/>
      <c r="D1492" s="192"/>
      <c r="E1492" s="192"/>
      <c r="F1492" s="58"/>
      <c r="G1492" s="196"/>
      <c r="H1492" s="368"/>
      <c r="I1492" s="59"/>
      <c r="J1492" s="319"/>
      <c r="K1492" s="319"/>
      <c r="L1492" s="23"/>
      <c r="M1492" s="22"/>
      <c r="N1492" s="293"/>
    </row>
    <row r="1493" spans="1:16" s="24" customFormat="1" ht="15" customHeight="1" x14ac:dyDescent="0.25">
      <c r="A1493" s="191"/>
      <c r="B1493" s="191"/>
      <c r="C1493" s="191"/>
      <c r="D1493" s="192"/>
      <c r="E1493" s="192"/>
      <c r="F1493" s="58"/>
      <c r="G1493" s="196"/>
      <c r="H1493" s="368"/>
      <c r="I1493" s="59"/>
      <c r="J1493" s="319"/>
      <c r="K1493" s="319"/>
      <c r="L1493" s="23"/>
      <c r="M1493" s="22"/>
      <c r="N1493" s="293"/>
    </row>
    <row r="1494" spans="1:16" s="24" customFormat="1" ht="15" customHeight="1" x14ac:dyDescent="0.25">
      <c r="A1494" s="191"/>
      <c r="B1494" s="191"/>
      <c r="C1494" s="191"/>
      <c r="D1494" s="192"/>
      <c r="E1494" s="192"/>
      <c r="F1494" s="58"/>
      <c r="G1494" s="196"/>
      <c r="H1494" s="368"/>
      <c r="I1494" s="59"/>
      <c r="J1494" s="319"/>
      <c r="K1494" s="319"/>
      <c r="L1494" s="23"/>
      <c r="M1494" s="22"/>
      <c r="N1494" s="293"/>
    </row>
    <row r="1495" spans="1:16" s="24" customFormat="1" ht="15" customHeight="1" x14ac:dyDescent="0.25">
      <c r="A1495" s="191"/>
      <c r="B1495" s="191"/>
      <c r="C1495" s="191"/>
      <c r="D1495" s="192"/>
      <c r="E1495" s="192"/>
      <c r="F1495" s="58"/>
      <c r="G1495" s="196"/>
      <c r="H1495" s="368"/>
      <c r="I1495" s="59"/>
      <c r="J1495" s="319"/>
      <c r="K1495" s="319"/>
      <c r="L1495" s="23"/>
      <c r="M1495" s="22"/>
      <c r="N1495" s="293"/>
    </row>
    <row r="1496" spans="1:16" s="24" customFormat="1" ht="15" customHeight="1" x14ac:dyDescent="0.25">
      <c r="A1496" s="191"/>
      <c r="B1496" s="191"/>
      <c r="C1496" s="191"/>
      <c r="D1496" s="192"/>
      <c r="E1496" s="192"/>
      <c r="F1496" s="58"/>
      <c r="G1496" s="196"/>
      <c r="H1496" s="368"/>
      <c r="I1496" s="58"/>
      <c r="J1496" s="318"/>
      <c r="K1496" s="318"/>
      <c r="L1496" s="23"/>
      <c r="M1496" s="22"/>
      <c r="N1496" s="293"/>
    </row>
    <row r="1497" spans="1:16" s="24" customFormat="1" ht="15" customHeight="1" x14ac:dyDescent="0.25">
      <c r="A1497" s="191"/>
      <c r="B1497" s="191"/>
      <c r="C1497" s="191"/>
      <c r="D1497" s="192"/>
      <c r="E1497" s="192"/>
      <c r="F1497" s="58"/>
      <c r="G1497" s="196"/>
      <c r="H1497" s="58"/>
      <c r="I1497" s="59"/>
      <c r="J1497" s="319"/>
      <c r="K1497" s="319"/>
      <c r="L1497" s="23"/>
      <c r="M1497" s="22"/>
      <c r="N1497" s="293"/>
    </row>
    <row r="1498" spans="1:16" s="24" customFormat="1" ht="15" customHeight="1" x14ac:dyDescent="0.25">
      <c r="A1498" s="191"/>
      <c r="B1498" s="191"/>
      <c r="C1498" s="191"/>
      <c r="D1498" s="192"/>
      <c r="E1498" s="192"/>
      <c r="F1498" s="58"/>
      <c r="G1498" s="196"/>
      <c r="H1498" s="368"/>
      <c r="I1498" s="59"/>
      <c r="J1498" s="319"/>
      <c r="K1498" s="319"/>
      <c r="L1498" s="23"/>
      <c r="M1498" s="22"/>
      <c r="N1498" s="293"/>
    </row>
    <row r="1499" spans="1:16" s="24" customFormat="1" ht="15" customHeight="1" x14ac:dyDescent="0.25">
      <c r="A1499" s="191"/>
      <c r="B1499" s="191"/>
      <c r="C1499" s="191"/>
      <c r="D1499" s="192"/>
      <c r="E1499" s="192"/>
      <c r="F1499" s="58"/>
      <c r="G1499" s="196"/>
      <c r="H1499" s="368"/>
      <c r="I1499" s="58"/>
      <c r="J1499" s="318"/>
      <c r="K1499" s="318"/>
      <c r="L1499" s="23"/>
      <c r="M1499" s="22"/>
      <c r="N1499" s="293"/>
    </row>
    <row r="1500" spans="1:16" s="24" customFormat="1" ht="15" customHeight="1" x14ac:dyDescent="0.25">
      <c r="A1500" s="191"/>
      <c r="B1500" s="191"/>
      <c r="C1500" s="191"/>
      <c r="D1500" s="192"/>
      <c r="E1500" s="192"/>
      <c r="F1500" s="58"/>
      <c r="G1500" s="196"/>
      <c r="H1500" s="368"/>
      <c r="I1500" s="59"/>
      <c r="J1500" s="319"/>
      <c r="K1500" s="319"/>
      <c r="L1500" s="23"/>
      <c r="M1500" s="22"/>
      <c r="N1500" s="293"/>
    </row>
    <row r="1501" spans="1:16" s="24" customFormat="1" ht="15" customHeight="1" x14ac:dyDescent="0.25">
      <c r="A1501" s="191"/>
      <c r="B1501" s="191"/>
      <c r="C1501" s="191"/>
      <c r="D1501" s="192"/>
      <c r="E1501" s="192"/>
      <c r="F1501" s="58"/>
      <c r="G1501" s="196"/>
      <c r="H1501" s="368"/>
      <c r="I1501" s="59"/>
      <c r="J1501" s="319"/>
      <c r="K1501" s="319"/>
      <c r="L1501" s="23"/>
      <c r="M1501" s="22"/>
      <c r="N1501" s="293"/>
    </row>
    <row r="1502" spans="1:16" ht="15" customHeight="1" x14ac:dyDescent="0.25">
      <c r="D1502" s="192"/>
      <c r="E1502" s="192"/>
      <c r="F1502" s="58"/>
    </row>
    <row r="1503" spans="1:16" ht="15" customHeight="1" x14ac:dyDescent="0.25">
      <c r="D1503" s="192"/>
      <c r="M1503" s="21"/>
      <c r="N1503" s="292"/>
      <c r="O1503" s="25"/>
      <c r="P1503" s="25"/>
    </row>
    <row r="1504" spans="1:16" ht="15" customHeight="1" x14ac:dyDescent="0.25">
      <c r="M1504" s="21"/>
      <c r="N1504" s="292"/>
      <c r="O1504" s="25"/>
      <c r="P1504" s="25"/>
    </row>
    <row r="1505" spans="1:16" ht="15" customHeight="1" x14ac:dyDescent="0.25">
      <c r="H1505" s="51"/>
      <c r="M1505" s="21"/>
      <c r="N1505" s="292"/>
      <c r="O1505" s="25"/>
      <c r="P1505" s="25"/>
    </row>
    <row r="1506" spans="1:16" ht="15" customHeight="1" x14ac:dyDescent="0.25">
      <c r="A1506" s="192"/>
      <c r="D1506" s="192"/>
      <c r="M1506" s="21"/>
      <c r="N1506" s="292"/>
      <c r="O1506" s="25"/>
      <c r="P1506" s="25"/>
    </row>
    <row r="1507" spans="1:16" ht="15" customHeight="1" x14ac:dyDescent="0.25">
      <c r="A1507" s="192"/>
      <c r="M1507" s="21"/>
      <c r="N1507" s="292"/>
      <c r="O1507" s="25"/>
      <c r="P1507" s="25"/>
    </row>
    <row r="1508" spans="1:16" ht="15" customHeight="1" x14ac:dyDescent="0.25">
      <c r="A1508" s="192"/>
      <c r="M1508" s="21"/>
      <c r="N1508" s="292"/>
      <c r="O1508" s="25"/>
      <c r="P1508" s="25"/>
    </row>
    <row r="1509" spans="1:16" ht="15" customHeight="1" x14ac:dyDescent="0.25">
      <c r="D1509" s="192"/>
      <c r="M1509" s="21"/>
      <c r="N1509" s="292"/>
      <c r="O1509" s="25"/>
      <c r="P1509" s="25"/>
    </row>
    <row r="1510" spans="1:16" ht="15" customHeight="1" x14ac:dyDescent="0.25">
      <c r="M1510" s="21"/>
      <c r="N1510" s="292"/>
      <c r="O1510" s="25"/>
      <c r="P1510" s="25"/>
    </row>
    <row r="1511" spans="1:16" ht="15" customHeight="1" x14ac:dyDescent="0.25">
      <c r="F1511" s="58"/>
      <c r="M1511" s="21"/>
      <c r="N1511" s="292"/>
      <c r="O1511" s="25"/>
      <c r="P1511" s="25"/>
    </row>
    <row r="1512" spans="1:16" ht="15" customHeight="1" x14ac:dyDescent="0.25">
      <c r="M1512" s="21"/>
      <c r="N1512" s="292"/>
      <c r="O1512" s="25"/>
      <c r="P1512" s="25"/>
    </row>
    <row r="1513" spans="1:16" ht="15" customHeight="1" x14ac:dyDescent="0.25">
      <c r="A1513" s="192"/>
      <c r="B1513" s="192"/>
      <c r="C1513" s="192"/>
      <c r="M1513" s="21"/>
      <c r="N1513" s="292"/>
      <c r="O1513" s="25"/>
      <c r="P1513" s="25"/>
    </row>
    <row r="1514" spans="1:16" ht="15" customHeight="1" x14ac:dyDescent="0.25">
      <c r="A1514" s="192"/>
      <c r="B1514" s="192"/>
      <c r="C1514" s="192"/>
      <c r="M1514" s="21"/>
      <c r="N1514" s="292"/>
      <c r="O1514" s="25"/>
      <c r="P1514" s="25"/>
    </row>
    <row r="1515" spans="1:16" ht="15" customHeight="1" x14ac:dyDescent="0.25">
      <c r="A1515" s="249"/>
      <c r="B1515" s="249"/>
      <c r="C1515" s="249"/>
      <c r="M1515" s="21"/>
      <c r="N1515" s="292"/>
      <c r="O1515" s="25"/>
      <c r="P1515" s="25"/>
    </row>
    <row r="1519" spans="1:16" x14ac:dyDescent="0.25">
      <c r="B1519" s="192"/>
      <c r="C1519" s="247"/>
    </row>
    <row r="1520" spans="1:16" x14ac:dyDescent="0.25">
      <c r="B1520" s="192"/>
      <c r="C1520" s="247"/>
    </row>
    <row r="1521" spans="1:16" s="176" customFormat="1" x14ac:dyDescent="0.25">
      <c r="A1521" s="191"/>
      <c r="B1521" s="192"/>
      <c r="C1521" s="247"/>
      <c r="D1521" s="191"/>
      <c r="E1521" s="191"/>
      <c r="F1521" s="368"/>
      <c r="G1521" s="196"/>
      <c r="H1521" s="368"/>
      <c r="I1521" s="368"/>
      <c r="J1521" s="318"/>
      <c r="K1521" s="318"/>
      <c r="L1521" s="21"/>
      <c r="M1521" s="22"/>
      <c r="N1521" s="293"/>
      <c r="O1521" s="24"/>
      <c r="P1521" s="24"/>
    </row>
    <row r="1522" spans="1:16" x14ac:dyDescent="0.25">
      <c r="B1522" s="192"/>
      <c r="C1522" s="247"/>
      <c r="E1522" s="192"/>
    </row>
    <row r="1523" spans="1:16" x14ac:dyDescent="0.25">
      <c r="B1523" s="192"/>
      <c r="C1523" s="247"/>
      <c r="G1523" s="246"/>
    </row>
    <row r="1524" spans="1:16" x14ac:dyDescent="0.25">
      <c r="B1524" s="192"/>
    </row>
    <row r="1525" spans="1:16" x14ac:dyDescent="0.25">
      <c r="B1525" s="192"/>
      <c r="C1525" s="247"/>
    </row>
    <row r="1526" spans="1:16" x14ac:dyDescent="0.25">
      <c r="B1526" s="192"/>
      <c r="C1526" s="247"/>
    </row>
    <row r="1527" spans="1:16" x14ac:dyDescent="0.25">
      <c r="B1527" s="192"/>
      <c r="C1527" s="192"/>
      <c r="E1527" s="192"/>
    </row>
    <row r="1528" spans="1:16" x14ac:dyDescent="0.25">
      <c r="E1528" s="192"/>
    </row>
    <row r="1529" spans="1:16" x14ac:dyDescent="0.25">
      <c r="E1529" s="247"/>
    </row>
    <row r="1533" spans="1:16" x14ac:dyDescent="0.25">
      <c r="E1533" s="192"/>
    </row>
  </sheetData>
  <autoFilter ref="B1:B1533"/>
  <mergeCells count="7">
    <mergeCell ref="A1:K1"/>
    <mergeCell ref="A1477:B1477"/>
    <mergeCell ref="A1475:E1475"/>
    <mergeCell ref="A1479:G1479"/>
    <mergeCell ref="J1479:K1479"/>
    <mergeCell ref="J1478:K1478"/>
    <mergeCell ref="A1478:G1478"/>
  </mergeCells>
  <dataValidations count="1">
    <dataValidation type="whole" allowBlank="1" showErrorMessage="1" errorTitle="Neispravan unos" error="Unijeti cijelobrojnu vrijednost" promptTitle="Upozorenje !" prompt="Unešena je nedozvoljena vrijednost u polje" sqref="G4:G5 G1351 A1473:G1473 A1481:A1485 B1482:G1485 G288:G290 G275:G276 G282:G283">
      <formula1>0</formula1>
      <formula2>9999</formula2>
    </dataValidation>
  </dataValidations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2022-REBALANS </vt:lpstr>
      <vt:lpstr> PLAN PRIHODA 2022-REBALANS </vt:lpstr>
      <vt:lpstr>PLAN RASHODA_2022-REBALANS </vt:lpstr>
      <vt:lpstr>POSEBNI DIO_2022-REBALANS </vt:lpstr>
      <vt:lpstr>' PLAN PRIHODA 2022-REBALANS '!Podrucje_ispisa</vt:lpstr>
      <vt:lpstr>'PLAN RASHODA_2022-REBALANS '!Podrucje_ispisa</vt:lpstr>
      <vt:lpstr>'POSEBNI DIO_2022-REBALANS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2022-12-02T07:01:41Z</cp:lastPrinted>
  <dcterms:created xsi:type="dcterms:W3CDTF">2016-10-10T06:04:15Z</dcterms:created>
  <dcterms:modified xsi:type="dcterms:W3CDTF">2022-12-20T10:25:33Z</dcterms:modified>
</cp:coreProperties>
</file>