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10" tabRatio="836"/>
  </bookViews>
  <sheets>
    <sheet name="OPĆI DIO 2022-REBALANS " sheetId="991" r:id="rId1"/>
    <sheet name=" PLAN PRIHODA 2022-REBALANS " sheetId="990" r:id="rId2"/>
    <sheet name="PLAN RASHODA_2022-REBALANS " sheetId="3" r:id="rId3"/>
    <sheet name="POSEBNI DIO_2022-REBALANS " sheetId="4" r:id="rId4"/>
  </sheets>
  <definedNames>
    <definedName name="_xlnm._FilterDatabase" localSheetId="2" hidden="1">'PLAN RASHODA_2022-REBALANS '!$F$1:$F$270</definedName>
    <definedName name="_xlnm._FilterDatabase" localSheetId="3" hidden="1">'POSEBNI DIO_2022-REBALANS '!$E$1:$E$1498</definedName>
    <definedName name="_xlnm.Print_Area" localSheetId="1">' PLAN PRIHODA 2022-REBALANS '!$A$1:$K$67</definedName>
    <definedName name="_xlnm.Print_Area" localSheetId="2">'PLAN RASHODA_2022-REBALANS '!$A$1:$J$262</definedName>
    <definedName name="_xlnm.Print_Area" localSheetId="3">'POSEBNI DIO_2022-REBALANS '!$A$1:$M$1464</definedName>
    <definedName name="Z_26DD1F01_CF8A_43D9_9DB0_797700BC8490_.wvu.Cols" localSheetId="2" hidden="1">'PLAN RASHODA_2022-REBALANS '!#REF!,'PLAN RASHODA_2022-REBALANS '!#REF!</definedName>
    <definedName name="Z_26DD1F01_CF8A_43D9_9DB0_797700BC8490_.wvu.Cols" localSheetId="3" hidden="1">'POSEBNI DIO_2022-REBALANS '!#REF!</definedName>
    <definedName name="Z_26DD1F01_CF8A_43D9_9DB0_797700BC8490_.wvu.FilterData" localSheetId="3" hidden="1">'POSEBNI DIO_2022-REBALANS '!$C$1:$C$1492</definedName>
    <definedName name="Z_26DD1F01_CF8A_43D9_9DB0_797700BC8490_.wvu.PrintArea" localSheetId="2" hidden="1">'PLAN RASHODA_2022-REBALANS '!$A$1:$J$264</definedName>
    <definedName name="Z_26DD1F01_CF8A_43D9_9DB0_797700BC8490_.wvu.PrintArea" localSheetId="3" hidden="1">'POSEBNI DIO_2022-REBALANS '!$A$1:$M$1482</definedName>
    <definedName name="Z_CFC6D6B8_215D_4280_8C77_EE993EC512F9_.wvu.Cols" localSheetId="2" hidden="1">'PLAN RASHODA_2022-REBALANS '!#REF!,'PLAN RASHODA_2022-REBALANS '!#REF!</definedName>
    <definedName name="Z_CFC6D6B8_215D_4280_8C77_EE993EC512F9_.wvu.Cols" localSheetId="3" hidden="1">'POSEBNI DIO_2022-REBALANS '!#REF!</definedName>
    <definedName name="Z_CFC6D6B8_215D_4280_8C77_EE993EC512F9_.wvu.FilterData" localSheetId="3" hidden="1">'POSEBNI DIO_2022-REBALANS '!$C$1:$C$1492</definedName>
    <definedName name="Z_CFC6D6B8_215D_4280_8C77_EE993EC512F9_.wvu.PrintArea" localSheetId="2" hidden="1">'PLAN RASHODA_2022-REBALANS '!$A$1:$J$264</definedName>
    <definedName name="Z_CFC6D6B8_215D_4280_8C77_EE993EC512F9_.wvu.PrintArea" localSheetId="3" hidden="1">'POSEBNI DIO_2022-REBALANS '!$A$1:$M$1464</definedName>
    <definedName name="Z_CFC6D6B8_215D_4280_8C77_EE993EC512F9_.wvu.Rows" localSheetId="3" hidden="1">'POSEBNI DIO_2022-REBALANS '!$13:$15,'POSEBNI DIO_2022-REBALANS '!$26:$29,'POSEBNI DIO_2022-REBALANS '!$45:$53,'POSEBNI DIO_2022-REBALANS '!$59:$64,'POSEBNI DIO_2022-REBALANS '!$71:$78,'POSEBNI DIO_2022-REBALANS '!$84:$102,'POSEBNI DIO_2022-REBALANS '!$107:$108,'POSEBNI DIO_2022-REBALANS '!$111:$118,'POSEBNI DIO_2022-REBALANS '!$120:$123,'POSEBNI DIO_2022-REBALANS '!$125:$125,'POSEBNI DIO_2022-REBALANS '!$127:$144,'POSEBNI DIO_2022-REBALANS '!$148:$214,'POSEBNI DIO_2022-REBALANS '!$421:$422,'POSEBNI DIO_2022-REBALANS '!$453:$456,'POSEBNI DIO_2022-REBALANS '!$482:$482,'POSEBNI DIO_2022-REBALANS '!$486:$486,'POSEBNI DIO_2022-REBALANS '!$494:$495,'POSEBNI DIO_2022-REBALANS '!$499:$503,'POSEBNI DIO_2022-REBALANS '!$534:$535,'POSEBNI DIO_2022-REBALANS '!$568:$570,'POSEBNI DIO_2022-REBALANS '!$576:$583,'POSEBNI DIO_2022-REBALANS '!$590:$591,'POSEBNI DIO_2022-REBALANS '!$597:$605,'POSEBNI DIO_2022-REBALANS '!$609:$616,'POSEBNI DIO_2022-REBALANS '!$619:$625,'POSEBNI DIO_2022-REBALANS '!$642:$643,'POSEBNI DIO_2022-REBALANS '!$651:$655,'POSEBNI DIO_2022-REBALANS '!$660:$663,'POSEBNI DIO_2022-REBALANS '!$666:$680,'POSEBNI DIO_2022-REBALANS '!$689:$691,'POSEBNI DIO_2022-REBALANS '!$695:$706,'POSEBNI DIO_2022-REBALANS '!$711:$715,'POSEBNI DIO_2022-REBALANS '!$721:$724,'POSEBNI DIO_2022-REBALANS '!$730:$737,'POSEBNI DIO_2022-REBALANS '!$774:$779,'POSEBNI DIO_2022-REBALANS '!$797:$800,'POSEBNI DIO_2022-REBALANS '!$805:$808,'POSEBNI DIO_2022-REBALANS '!$811:$822,'POSEBNI DIO_2022-REBALANS '!$960:$964,'POSEBNI DIO_2022-REBALANS '!$970:$1010,'POSEBNI DIO_2022-REBALANS '!$1025:$1036,'POSEBNI DIO_2022-REBALANS '!$1041:$1045,'POSEBNI DIO_2022-REBALANS '!$1051:$1061,'POSEBNI DIO_2022-REBALANS '!$1065:$1067,'POSEBNI DIO_2022-REBALANS '!$1073:$1074,'POSEBNI DIO_2022-REBALANS '!$1090:$1091,'POSEBNI DIO_2022-REBALANS '!$1096:$1101,'POSEBNI DIO_2022-REBALANS '!$1113:$1117,'POSEBNI DIO_2022-REBALANS '!$1121:$1125,'POSEBNI DIO_2022-REBALANS '!$1130:$1133,'POSEBNI DIO_2022-REBALANS '!$1137:$1140,'POSEBNI DIO_2022-REBALANS '!$1142:$1161,'POSEBNI DIO_2022-REBALANS '!$1173:$1174,'POSEBNI DIO_2022-REBALANS '!$1189:$1194,'POSEBNI DIO_2022-REBALANS '!$1198:$1200,'POSEBNI DIO_2022-REBALANS '!$1206:$1207,'POSEBNI DIO_2022-REBALANS '!$1229:$1234,'POSEBNI DIO_2022-REBALANS '!$1240:$1242,'POSEBNI DIO_2022-REBALANS '!$1246:$1247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456" i="4" l="1"/>
  <c r="J1456" i="4" l="1"/>
  <c r="I1456" i="4"/>
  <c r="K1450" i="4"/>
  <c r="K1451" i="4"/>
  <c r="I1451" i="4"/>
  <c r="I1450" i="4" s="1"/>
  <c r="J1452" i="4"/>
  <c r="J1453" i="4"/>
  <c r="K1454" i="4"/>
  <c r="I1454" i="4"/>
  <c r="J1455" i="4"/>
  <c r="J1454" i="4" s="1"/>
  <c r="J1451" i="4" l="1"/>
  <c r="J1450" i="4" s="1"/>
  <c r="J51" i="990"/>
  <c r="J24" i="990"/>
  <c r="K533" i="4" l="1"/>
  <c r="K44" i="990" l="1"/>
  <c r="K83" i="4"/>
  <c r="N294" i="4" l="1"/>
  <c r="N328" i="4"/>
  <c r="N356" i="4"/>
  <c r="J356" i="4" l="1"/>
  <c r="O356" i="4" s="1"/>
  <c r="K49" i="990" l="1"/>
  <c r="K48" i="990" s="1"/>
  <c r="J18" i="3"/>
  <c r="K497" i="4"/>
  <c r="J8" i="3"/>
  <c r="I321" i="4"/>
  <c r="I301" i="4"/>
  <c r="J328" i="4"/>
  <c r="O328" i="4" s="1"/>
  <c r="J303" i="4"/>
  <c r="J294" i="4"/>
  <c r="O294" i="4" l="1"/>
  <c r="K322" i="4"/>
  <c r="K321" i="4" l="1"/>
  <c r="K367" i="4"/>
  <c r="K81" i="4"/>
  <c r="K369" i="4" l="1"/>
  <c r="K377" i="4"/>
  <c r="J15" i="990"/>
  <c r="K15" i="990"/>
  <c r="J16" i="990" l="1"/>
  <c r="D20" i="991" l="1"/>
  <c r="K318" i="4" l="1"/>
  <c r="K247" i="4" l="1"/>
  <c r="K243" i="4"/>
  <c r="K427" i="4" l="1"/>
  <c r="K302" i="4"/>
  <c r="K375" i="4"/>
  <c r="K293" i="4"/>
  <c r="K292" i="4" l="1"/>
  <c r="K301" i="4"/>
  <c r="K446" i="4"/>
  <c r="K425" i="4"/>
  <c r="K407" i="4" l="1"/>
  <c r="K383" i="4"/>
  <c r="K521" i="4" l="1"/>
  <c r="K438" i="4"/>
  <c r="K432" i="4"/>
  <c r="K430" i="4"/>
  <c r="K415" i="4"/>
  <c r="K412" i="4"/>
  <c r="K410" i="4"/>
  <c r="K402" i="4"/>
  <c r="K392" i="4"/>
  <c r="K373" i="4"/>
  <c r="K372" i="4"/>
  <c r="K354" i="4"/>
  <c r="K353" i="4" s="1"/>
  <c r="K339" i="4"/>
  <c r="I86" i="3" l="1"/>
  <c r="J125" i="3"/>
  <c r="J73" i="3"/>
  <c r="J52" i="3"/>
  <c r="K55" i="990" l="1"/>
  <c r="J55" i="990" s="1"/>
  <c r="J90" i="3" l="1"/>
  <c r="J256" i="3"/>
  <c r="J255" i="3" s="1"/>
  <c r="H256" i="3"/>
  <c r="H255" i="3" s="1"/>
  <c r="J539" i="4"/>
  <c r="K14" i="990" l="1"/>
  <c r="K267" i="4" l="1"/>
  <c r="K266" i="4" s="1"/>
  <c r="J247" i="4"/>
  <c r="K265" i="4" l="1"/>
  <c r="N484" i="4"/>
  <c r="J202" i="3"/>
  <c r="J201" i="3" s="1"/>
  <c r="H202" i="3"/>
  <c r="H201" i="3" s="1"/>
  <c r="I203" i="3"/>
  <c r="I202" i="3" s="1"/>
  <c r="I201" i="3" s="1"/>
  <c r="K483" i="4"/>
  <c r="K482" i="4" s="1"/>
  <c r="I483" i="4"/>
  <c r="I482" i="4" s="1"/>
  <c r="J484" i="4"/>
  <c r="J483" i="4" s="1"/>
  <c r="J482" i="4" s="1"/>
  <c r="O484" i="4" l="1"/>
  <c r="N483" i="4"/>
  <c r="O483" i="4" s="1"/>
  <c r="N236" i="4"/>
  <c r="J236" i="4"/>
  <c r="J235" i="4" s="1"/>
  <c r="J234" i="4" s="1"/>
  <c r="J233" i="4" s="1"/>
  <c r="K235" i="4"/>
  <c r="I235" i="4"/>
  <c r="I234" i="4" s="1"/>
  <c r="I233" i="4" s="1"/>
  <c r="K60" i="4"/>
  <c r="K59" i="4" s="1"/>
  <c r="I61" i="4"/>
  <c r="I60" i="4" s="1"/>
  <c r="I59" i="4" s="1"/>
  <c r="J62" i="4"/>
  <c r="K33" i="4"/>
  <c r="K114" i="4"/>
  <c r="O236" i="4" l="1"/>
  <c r="N235" i="4"/>
  <c r="O235" i="4" s="1"/>
  <c r="J61" i="4"/>
  <c r="J60" i="4" s="1"/>
  <c r="J59" i="4" s="1"/>
  <c r="K234" i="4"/>
  <c r="K233" i="4" s="1"/>
  <c r="N233" i="4" s="1"/>
  <c r="O233" i="4" s="1"/>
  <c r="K1082" i="4"/>
  <c r="I1103" i="4"/>
  <c r="I768" i="4"/>
  <c r="K122" i="4"/>
  <c r="K75" i="4"/>
  <c r="K30" i="990"/>
  <c r="N234" i="4" l="1"/>
  <c r="O234" i="4" s="1"/>
  <c r="K10" i="4"/>
  <c r="J293" i="4" l="1"/>
  <c r="J367" i="4" l="1"/>
  <c r="J232" i="4" l="1"/>
  <c r="K120" i="4" l="1"/>
  <c r="K113" i="4"/>
  <c r="I114" i="4"/>
  <c r="I113" i="4" s="1"/>
  <c r="J115" i="4"/>
  <c r="J114" i="4" s="1"/>
  <c r="J113" i="4" s="1"/>
  <c r="K90" i="4"/>
  <c r="I90" i="4"/>
  <c r="J91" i="4"/>
  <c r="J90" i="4" s="1"/>
  <c r="J76" i="3"/>
  <c r="K226" i="4" l="1"/>
  <c r="O971" i="4" l="1"/>
  <c r="O1439" i="4"/>
  <c r="O1440" i="4"/>
  <c r="J37" i="3"/>
  <c r="K382" i="4"/>
  <c r="N222" i="4"/>
  <c r="J248" i="3"/>
  <c r="N230" i="4"/>
  <c r="N232" i="4"/>
  <c r="K229" i="4"/>
  <c r="I229" i="4"/>
  <c r="I228" i="4" s="1"/>
  <c r="J230" i="4"/>
  <c r="K231" i="4"/>
  <c r="I231" i="4"/>
  <c r="J231" i="4"/>
  <c r="K221" i="4"/>
  <c r="I221" i="4"/>
  <c r="I220" i="4" s="1"/>
  <c r="I219" i="4" s="1"/>
  <c r="I218" i="4" s="1"/>
  <c r="J222" i="4"/>
  <c r="N229" i="4" l="1"/>
  <c r="N231" i="4"/>
  <c r="O231" i="4" s="1"/>
  <c r="O222" i="4"/>
  <c r="J221" i="4"/>
  <c r="K220" i="4"/>
  <c r="N221" i="4"/>
  <c r="O230" i="4"/>
  <c r="O232" i="4"/>
  <c r="J229" i="4"/>
  <c r="K228" i="4"/>
  <c r="K307" i="4"/>
  <c r="O221" i="4" l="1"/>
  <c r="K219" i="4"/>
  <c r="N220" i="4"/>
  <c r="J220" i="4"/>
  <c r="O229" i="4"/>
  <c r="J228" i="4"/>
  <c r="N228" i="4"/>
  <c r="N304" i="4"/>
  <c r="N19" i="4"/>
  <c r="N207" i="4"/>
  <c r="O207" i="4" s="1"/>
  <c r="N208" i="4"/>
  <c r="O208" i="4" s="1"/>
  <c r="N209" i="4"/>
  <c r="O209" i="4" s="1"/>
  <c r="N210" i="4"/>
  <c r="O210" i="4" s="1"/>
  <c r="N211" i="4"/>
  <c r="O211" i="4" s="1"/>
  <c r="N212" i="4"/>
  <c r="O212" i="4" s="1"/>
  <c r="N213" i="4"/>
  <c r="O213" i="4" s="1"/>
  <c r="N214" i="4"/>
  <c r="O214" i="4" s="1"/>
  <c r="N227" i="4"/>
  <c r="N1253" i="4"/>
  <c r="N1257" i="4"/>
  <c r="N1239" i="4"/>
  <c r="I226" i="4"/>
  <c r="I225" i="4" s="1"/>
  <c r="J227" i="4"/>
  <c r="J226" i="4" s="1"/>
  <c r="J225" i="4" s="1"/>
  <c r="J224" i="4" l="1"/>
  <c r="J223" i="4" s="1"/>
  <c r="I224" i="4"/>
  <c r="O227" i="4"/>
  <c r="J219" i="4"/>
  <c r="O220" i="4"/>
  <c r="K218" i="4"/>
  <c r="N218" i="4" s="1"/>
  <c r="N219" i="4"/>
  <c r="O228" i="4"/>
  <c r="N226" i="4"/>
  <c r="O226" i="4" s="1"/>
  <c r="K225" i="4"/>
  <c r="K224" i="4" s="1"/>
  <c r="K223" i="4" s="1"/>
  <c r="K101" i="4"/>
  <c r="K100" i="4" s="1"/>
  <c r="I101" i="4"/>
  <c r="I100" i="4" s="1"/>
  <c r="J102" i="4"/>
  <c r="J101" i="4" s="1"/>
  <c r="J100" i="4" s="1"/>
  <c r="K17" i="4"/>
  <c r="J18" i="4"/>
  <c r="I17" i="4"/>
  <c r="J19" i="4"/>
  <c r="O19" i="4" s="1"/>
  <c r="J304" i="4"/>
  <c r="O304" i="4" s="1"/>
  <c r="J17" i="3"/>
  <c r="H18" i="3"/>
  <c r="I20" i="3"/>
  <c r="I292" i="4"/>
  <c r="N296" i="4"/>
  <c r="J296" i="4"/>
  <c r="H8" i="3"/>
  <c r="I13" i="3"/>
  <c r="I223" i="4" l="1"/>
  <c r="I217" i="4" s="1"/>
  <c r="O296" i="4"/>
  <c r="O219" i="4"/>
  <c r="J218" i="4"/>
  <c r="O218" i="4" s="1"/>
  <c r="J17" i="4"/>
  <c r="N225" i="4"/>
  <c r="O225" i="4" s="1"/>
  <c r="N769" i="4"/>
  <c r="K768" i="4"/>
  <c r="K767" i="4" s="1"/>
  <c r="I767" i="4"/>
  <c r="J769" i="4"/>
  <c r="J768" i="4" s="1"/>
  <c r="J767" i="4" s="1"/>
  <c r="K795" i="4"/>
  <c r="K797" i="4"/>
  <c r="I797" i="4"/>
  <c r="J798" i="4"/>
  <c r="J797" i="4" s="1"/>
  <c r="J726" i="4"/>
  <c r="O769" i="4" l="1"/>
  <c r="N767" i="4"/>
  <c r="O767" i="4" s="1"/>
  <c r="K794" i="4"/>
  <c r="J217" i="4"/>
  <c r="N224" i="4"/>
  <c r="O224" i="4" s="1"/>
  <c r="N768" i="4"/>
  <c r="O768" i="4" s="1"/>
  <c r="K217" i="4" l="1"/>
  <c r="N223" i="4"/>
  <c r="O223" i="4" s="1"/>
  <c r="J23" i="990"/>
  <c r="N217" i="4" l="1"/>
  <c r="O217" i="4" s="1"/>
  <c r="N148" i="4"/>
  <c r="O148" i="4" s="1"/>
  <c r="N149" i="4"/>
  <c r="O149" i="4" s="1"/>
  <c r="N150" i="4"/>
  <c r="O150" i="4" s="1"/>
  <c r="N151" i="4"/>
  <c r="O151" i="4" s="1"/>
  <c r="N152" i="4"/>
  <c r="O152" i="4" s="1"/>
  <c r="N153" i="4"/>
  <c r="O153" i="4" s="1"/>
  <c r="N154" i="4"/>
  <c r="O154" i="4" s="1"/>
  <c r="N156" i="4"/>
  <c r="O156" i="4" s="1"/>
  <c r="N157" i="4"/>
  <c r="O157" i="4" s="1"/>
  <c r="N158" i="4"/>
  <c r="O158" i="4" s="1"/>
  <c r="N159" i="4"/>
  <c r="O159" i="4" s="1"/>
  <c r="N160" i="4"/>
  <c r="O160" i="4" s="1"/>
  <c r="N161" i="4"/>
  <c r="O161" i="4" s="1"/>
  <c r="N162" i="4"/>
  <c r="O162" i="4" s="1"/>
  <c r="N163" i="4"/>
  <c r="O163" i="4" s="1"/>
  <c r="N164" i="4"/>
  <c r="O164" i="4" s="1"/>
  <c r="N165" i="4"/>
  <c r="O165" i="4" s="1"/>
  <c r="N166" i="4"/>
  <c r="O166" i="4" s="1"/>
  <c r="N167" i="4"/>
  <c r="O167" i="4" s="1"/>
  <c r="N168" i="4"/>
  <c r="O168" i="4" s="1"/>
  <c r="N169" i="4"/>
  <c r="O169" i="4" s="1"/>
  <c r="N170" i="4"/>
  <c r="O170" i="4" s="1"/>
  <c r="N171" i="4"/>
  <c r="O171" i="4" s="1"/>
  <c r="N172" i="4"/>
  <c r="O172" i="4" s="1"/>
  <c r="N173" i="4"/>
  <c r="O173" i="4" s="1"/>
  <c r="N174" i="4"/>
  <c r="O174" i="4" s="1"/>
  <c r="N175" i="4"/>
  <c r="O175" i="4" s="1"/>
  <c r="N176" i="4"/>
  <c r="O176" i="4" s="1"/>
  <c r="N177" i="4"/>
  <c r="O177" i="4" s="1"/>
  <c r="N178" i="4"/>
  <c r="O178" i="4" s="1"/>
  <c r="N179" i="4"/>
  <c r="O179" i="4" s="1"/>
  <c r="N180" i="4"/>
  <c r="O180" i="4" s="1"/>
  <c r="N181" i="4"/>
  <c r="O181" i="4" s="1"/>
  <c r="N182" i="4"/>
  <c r="O182" i="4" s="1"/>
  <c r="N183" i="4"/>
  <c r="O183" i="4" s="1"/>
  <c r="N184" i="4"/>
  <c r="O184" i="4" s="1"/>
  <c r="N185" i="4"/>
  <c r="O185" i="4" s="1"/>
  <c r="N186" i="4"/>
  <c r="O186" i="4" s="1"/>
  <c r="N187" i="4"/>
  <c r="O187" i="4" s="1"/>
  <c r="N188" i="4"/>
  <c r="O188" i="4" s="1"/>
  <c r="N189" i="4"/>
  <c r="O189" i="4" s="1"/>
  <c r="N190" i="4"/>
  <c r="O190" i="4" s="1"/>
  <c r="N191" i="4"/>
  <c r="O191" i="4" s="1"/>
  <c r="N192" i="4"/>
  <c r="O192" i="4" s="1"/>
  <c r="N193" i="4"/>
  <c r="O193" i="4" s="1"/>
  <c r="N194" i="4"/>
  <c r="O194" i="4" s="1"/>
  <c r="N195" i="4"/>
  <c r="O195" i="4" s="1"/>
  <c r="N196" i="4"/>
  <c r="O196" i="4" s="1"/>
  <c r="N197" i="4"/>
  <c r="O197" i="4" s="1"/>
  <c r="N198" i="4"/>
  <c r="O198" i="4" s="1"/>
  <c r="N199" i="4"/>
  <c r="O199" i="4" s="1"/>
  <c r="N200" i="4"/>
  <c r="O200" i="4" s="1"/>
  <c r="N205" i="4"/>
  <c r="N206" i="4"/>
  <c r="I221" i="3"/>
  <c r="I222" i="3"/>
  <c r="J220" i="3"/>
  <c r="H220" i="3"/>
  <c r="H219" i="3" s="1"/>
  <c r="H218" i="3" s="1"/>
  <c r="H217" i="3" s="1"/>
  <c r="J206" i="4"/>
  <c r="J205" i="4"/>
  <c r="K204" i="4"/>
  <c r="K203" i="4" s="1"/>
  <c r="K202" i="4" s="1"/>
  <c r="K201" i="4" s="1"/>
  <c r="I204" i="4"/>
  <c r="I203" i="4" s="1"/>
  <c r="I202" i="4" s="1"/>
  <c r="I201" i="4" s="1"/>
  <c r="O205" i="4" l="1"/>
  <c r="O206" i="4"/>
  <c r="J219" i="3"/>
  <c r="I220" i="3"/>
  <c r="N201" i="4"/>
  <c r="N203" i="4"/>
  <c r="N202" i="4"/>
  <c r="N204" i="4"/>
  <c r="J204" i="4"/>
  <c r="J203" i="4" s="1"/>
  <c r="J202" i="4" s="1"/>
  <c r="J201" i="4" s="1"/>
  <c r="O204" i="4" l="1"/>
  <c r="I219" i="3"/>
  <c r="J218" i="3"/>
  <c r="O202" i="4"/>
  <c r="O203" i="4"/>
  <c r="O201" i="4"/>
  <c r="K138" i="4"/>
  <c r="K137" i="4" s="1"/>
  <c r="I138" i="4"/>
  <c r="I137" i="4" s="1"/>
  <c r="J139" i="4"/>
  <c r="J138" i="4" s="1"/>
  <c r="J137" i="4" s="1"/>
  <c r="J121" i="4"/>
  <c r="J120" i="4" s="1"/>
  <c r="I120" i="4"/>
  <c r="I122" i="4"/>
  <c r="J123" i="4"/>
  <c r="J122" i="4" s="1"/>
  <c r="J125" i="4"/>
  <c r="K124" i="4"/>
  <c r="K119" i="4" s="1"/>
  <c r="I124" i="4"/>
  <c r="J97" i="4"/>
  <c r="K96" i="4"/>
  <c r="I96" i="4"/>
  <c r="J89" i="4"/>
  <c r="J88" i="4" s="1"/>
  <c r="K88" i="4"/>
  <c r="I88" i="4"/>
  <c r="J87" i="4"/>
  <c r="J86" i="4"/>
  <c r="K85" i="4"/>
  <c r="K84" i="4" s="1"/>
  <c r="I85" i="4"/>
  <c r="J76" i="4"/>
  <c r="J75" i="4" s="1"/>
  <c r="J74" i="4"/>
  <c r="J73" i="4" s="1"/>
  <c r="K73" i="4"/>
  <c r="I73" i="4"/>
  <c r="I75" i="4"/>
  <c r="J27" i="4"/>
  <c r="J26" i="4" s="1"/>
  <c r="K26" i="4"/>
  <c r="I26" i="4"/>
  <c r="J15" i="4"/>
  <c r="J14" i="4" s="1"/>
  <c r="J13" i="4" s="1"/>
  <c r="K14" i="4"/>
  <c r="K13" i="4" s="1"/>
  <c r="I14" i="4"/>
  <c r="I13" i="4" s="1"/>
  <c r="I84" i="4" l="1"/>
  <c r="J85" i="4"/>
  <c r="J84" i="4" s="1"/>
  <c r="J217" i="3"/>
  <c r="I218" i="3"/>
  <c r="I95" i="4"/>
  <c r="K95" i="4"/>
  <c r="J96" i="4"/>
  <c r="I119" i="4"/>
  <c r="K802" i="4"/>
  <c r="K765" i="4"/>
  <c r="I217" i="3" l="1"/>
  <c r="J95" i="4"/>
  <c r="I424" i="4"/>
  <c r="K424" i="4"/>
  <c r="N26" i="4"/>
  <c r="O26" i="4" s="1"/>
  <c r="N27" i="4"/>
  <c r="O27" i="4" s="1"/>
  <c r="N28" i="4"/>
  <c r="O28" i="4" s="1"/>
  <c r="N29" i="4"/>
  <c r="O29" i="4" s="1"/>
  <c r="N31" i="4"/>
  <c r="O31" i="4" s="1"/>
  <c r="J31" i="4"/>
  <c r="I30" i="4"/>
  <c r="J30" i="4"/>
  <c r="K30" i="4"/>
  <c r="J243" i="3"/>
  <c r="N30" i="4" l="1"/>
  <c r="O30" i="4" s="1"/>
  <c r="J525" i="4"/>
  <c r="N525" i="4" l="1"/>
  <c r="O525" i="4" s="1"/>
  <c r="I206" i="3" l="1"/>
  <c r="I16" i="3"/>
  <c r="J1358" i="4" l="1"/>
  <c r="K36" i="4" l="1"/>
  <c r="J56" i="4" l="1"/>
  <c r="K361" i="4" l="1"/>
  <c r="I111" i="3" l="1"/>
  <c r="N404" i="4" l="1"/>
  <c r="J147" i="4"/>
  <c r="N295" i="4" l="1"/>
  <c r="K371" i="4" l="1"/>
  <c r="J81" i="4" l="1"/>
  <c r="J132" i="3"/>
  <c r="K816" i="4" l="1"/>
  <c r="K1231" i="4" l="1"/>
  <c r="J11" i="990" l="1"/>
  <c r="J14" i="990"/>
  <c r="J20" i="990"/>
  <c r="J19" i="990" s="1"/>
  <c r="I14" i="990" l="1"/>
  <c r="K19" i="990"/>
  <c r="I19" i="990"/>
  <c r="J22" i="990"/>
  <c r="K22" i="990"/>
  <c r="I22" i="990"/>
  <c r="I30" i="990"/>
  <c r="K37" i="990"/>
  <c r="I43" i="990"/>
  <c r="K43" i="990"/>
  <c r="K54" i="990"/>
  <c r="I54" i="990"/>
  <c r="I677" i="4" l="1"/>
  <c r="J1445" i="4"/>
  <c r="I1378" i="4"/>
  <c r="J1257" i="4"/>
  <c r="K1256" i="4"/>
  <c r="I1256" i="4"/>
  <c r="I1255" i="4" s="1"/>
  <c r="I1254" i="4" s="1"/>
  <c r="J1253" i="4"/>
  <c r="K1252" i="4"/>
  <c r="I1252" i="4"/>
  <c r="I1251" i="4" s="1"/>
  <c r="J1239" i="4"/>
  <c r="K1238" i="4"/>
  <c r="I1238" i="4"/>
  <c r="J1232" i="4"/>
  <c r="J1231" i="4" s="1"/>
  <c r="I1231" i="4"/>
  <c r="J1190" i="4"/>
  <c r="J1189" i="4" s="1"/>
  <c r="K1189" i="4"/>
  <c r="I1189" i="4"/>
  <c r="K789" i="4"/>
  <c r="I549" i="4"/>
  <c r="K524" i="4"/>
  <c r="I524" i="4"/>
  <c r="I477" i="4"/>
  <c r="J404" i="4"/>
  <c r="O404" i="4" s="1"/>
  <c r="K403" i="4"/>
  <c r="I403" i="4"/>
  <c r="I361" i="4"/>
  <c r="J1252" i="4" l="1"/>
  <c r="J1251" i="4" s="1"/>
  <c r="O1253" i="4"/>
  <c r="J1238" i="4"/>
  <c r="O1239" i="4"/>
  <c r="J1256" i="4"/>
  <c r="J1255" i="4" s="1"/>
  <c r="O1257" i="4"/>
  <c r="K1251" i="4"/>
  <c r="N1251" i="4" s="1"/>
  <c r="O1251" i="4" s="1"/>
  <c r="N1252" i="4"/>
  <c r="O1252" i="4" s="1"/>
  <c r="N1238" i="4"/>
  <c r="K1255" i="4"/>
  <c r="N1256" i="4"/>
  <c r="O1256" i="4" s="1"/>
  <c r="J403" i="4"/>
  <c r="N403" i="4"/>
  <c r="O403" i="4" s="1"/>
  <c r="N524" i="4"/>
  <c r="J524" i="4"/>
  <c r="J1254" i="4"/>
  <c r="I271" i="4"/>
  <c r="I263" i="4"/>
  <c r="K271" i="4"/>
  <c r="O1238" i="4" l="1"/>
  <c r="O524" i="4"/>
  <c r="K1254" i="4"/>
  <c r="N1254" i="4" s="1"/>
  <c r="O1254" i="4" s="1"/>
  <c r="N1255" i="4"/>
  <c r="O1255" i="4" s="1"/>
  <c r="I10" i="4"/>
  <c r="J242" i="3"/>
  <c r="H242" i="3"/>
  <c r="I243" i="3"/>
  <c r="I242" i="3" s="1"/>
  <c r="I123" i="3"/>
  <c r="I122" i="3" s="1"/>
  <c r="J122" i="3"/>
  <c r="H122" i="3"/>
  <c r="H87" i="3"/>
  <c r="H76" i="3"/>
  <c r="J44" i="3"/>
  <c r="J40" i="3"/>
  <c r="I12" i="3"/>
  <c r="K36" i="990"/>
  <c r="I9" i="3" l="1"/>
  <c r="J295" i="4"/>
  <c r="J11" i="4"/>
  <c r="J12" i="4"/>
  <c r="O295" i="4" l="1"/>
  <c r="J292" i="4"/>
  <c r="K970" i="4"/>
  <c r="J7" i="3" l="1"/>
  <c r="N12" i="4"/>
  <c r="O12" i="4" s="1"/>
  <c r="J473" i="4" l="1"/>
  <c r="J470" i="4"/>
  <c r="J467" i="4"/>
  <c r="J465" i="4"/>
  <c r="J460" i="4"/>
  <c r="K324" i="4" l="1"/>
  <c r="N324" i="4" s="1"/>
  <c r="K327" i="4"/>
  <c r="N327" i="4" s="1"/>
  <c r="I1085" i="4" l="1"/>
  <c r="K1085" i="4"/>
  <c r="J1091" i="4"/>
  <c r="J1090" i="4" s="1"/>
  <c r="K1090" i="4"/>
  <c r="I1090" i="4"/>
  <c r="K968" i="4"/>
  <c r="J415" i="4" l="1"/>
  <c r="J414" i="4"/>
  <c r="J1379" i="4" l="1"/>
  <c r="J1376" i="4"/>
  <c r="J1374" i="4"/>
  <c r="J715" i="4"/>
  <c r="J712" i="4"/>
  <c r="J710" i="4"/>
  <c r="J37" i="4"/>
  <c r="J39" i="4"/>
  <c r="J42" i="4"/>
  <c r="J249" i="4"/>
  <c r="J252" i="4"/>
  <c r="J264" i="4"/>
  <c r="J272" i="4"/>
  <c r="J327" i="4"/>
  <c r="O327" i="4" s="1"/>
  <c r="J324" i="4"/>
  <c r="O324" i="4" s="1"/>
  <c r="J322" i="4"/>
  <c r="J321" i="4" s="1"/>
  <c r="J589" i="4"/>
  <c r="J594" i="4"/>
  <c r="I192" i="3"/>
  <c r="L34" i="990" l="1"/>
  <c r="M34" i="990"/>
  <c r="N34" i="990"/>
  <c r="O34" i="990"/>
  <c r="K35" i="990"/>
  <c r="K34" i="990" s="1"/>
  <c r="I37" i="990"/>
  <c r="I36" i="990" s="1"/>
  <c r="I35" i="990" s="1"/>
  <c r="I34" i="990" s="1"/>
  <c r="J38" i="990"/>
  <c r="J37" i="990" l="1"/>
  <c r="J36" i="990" s="1"/>
  <c r="J35" i="990" s="1"/>
  <c r="J34" i="990" s="1"/>
  <c r="N1446" i="4"/>
  <c r="N442" i="4"/>
  <c r="N742" i="4"/>
  <c r="K29" i="990" l="1"/>
  <c r="I29" i="990"/>
  <c r="J31" i="990"/>
  <c r="J30" i="990" s="1"/>
  <c r="J29" i="990" s="1"/>
  <c r="K10" i="990" l="1"/>
  <c r="J10" i="990"/>
  <c r="J9" i="990" s="1"/>
  <c r="J8" i="990" s="1"/>
  <c r="I10" i="990"/>
  <c r="I9" i="990" s="1"/>
  <c r="I8" i="990" s="1"/>
  <c r="K9" i="990" l="1"/>
  <c r="K8" i="990" s="1"/>
  <c r="K739" i="4"/>
  <c r="I739" i="4"/>
  <c r="J248" i="4" l="1"/>
  <c r="K248" i="4"/>
  <c r="K246" i="4"/>
  <c r="K242" i="4"/>
  <c r="K241" i="4" s="1"/>
  <c r="K240" i="4" s="1"/>
  <c r="J399" i="4"/>
  <c r="J116" i="3"/>
  <c r="H116" i="3"/>
  <c r="J159" i="3"/>
  <c r="H159" i="3"/>
  <c r="I118" i="3"/>
  <c r="I161" i="3"/>
  <c r="K245" i="4" l="1"/>
  <c r="J59" i="3"/>
  <c r="H59" i="3"/>
  <c r="I61" i="3"/>
  <c r="I62" i="3"/>
  <c r="H40" i="3"/>
  <c r="H44" i="3"/>
  <c r="I46" i="3"/>
  <c r="I42" i="3"/>
  <c r="I39" i="3"/>
  <c r="H37" i="3"/>
  <c r="I10" i="3"/>
  <c r="I8" i="3" s="1"/>
  <c r="I1444" i="4" l="1"/>
  <c r="I1443" i="4" s="1"/>
  <c r="I1442" i="4" s="1"/>
  <c r="I1441" i="4" s="1"/>
  <c r="J1446" i="4"/>
  <c r="J1444" i="4" l="1"/>
  <c r="J1443" i="4" s="1"/>
  <c r="J1442" i="4" s="1"/>
  <c r="J1441" i="4" s="1"/>
  <c r="O1446" i="4"/>
  <c r="K1444" i="4"/>
  <c r="N1445" i="4"/>
  <c r="O1445" i="4" s="1"/>
  <c r="J970" i="4"/>
  <c r="I970" i="4"/>
  <c r="K741" i="4"/>
  <c r="I741" i="4"/>
  <c r="I738" i="4" s="1"/>
  <c r="J742" i="4"/>
  <c r="J720" i="4"/>
  <c r="J719" i="4" s="1"/>
  <c r="J722" i="4"/>
  <c r="J724" i="4"/>
  <c r="J723" i="4" s="1"/>
  <c r="K719" i="4"/>
  <c r="L719" i="4"/>
  <c r="M719" i="4"/>
  <c r="K723" i="4"/>
  <c r="L723" i="4"/>
  <c r="M723" i="4"/>
  <c r="I721" i="4"/>
  <c r="J678" i="4"/>
  <c r="K677" i="4"/>
  <c r="I676" i="4"/>
  <c r="I675" i="4" s="1"/>
  <c r="I674" i="4" s="1"/>
  <c r="I673" i="4" s="1"/>
  <c r="K397" i="4"/>
  <c r="I397" i="4"/>
  <c r="N399" i="4"/>
  <c r="O399" i="4" s="1"/>
  <c r="K440" i="4"/>
  <c r="I440" i="4"/>
  <c r="J741" i="4" l="1"/>
  <c r="O742" i="4"/>
  <c r="K676" i="4"/>
  <c r="K675" i="4" s="1"/>
  <c r="K674" i="4" s="1"/>
  <c r="K673" i="4" s="1"/>
  <c r="J677" i="4"/>
  <c r="J676" i="4" s="1"/>
  <c r="J675" i="4" s="1"/>
  <c r="J674" i="4" s="1"/>
  <c r="J673" i="4" s="1"/>
  <c r="K738" i="4"/>
  <c r="N741" i="4"/>
  <c r="K1443" i="4"/>
  <c r="N1444" i="4"/>
  <c r="O1444" i="4" s="1"/>
  <c r="J442" i="4"/>
  <c r="O741" i="4" l="1"/>
  <c r="O442" i="4"/>
  <c r="K1442" i="4"/>
  <c r="N1443" i="4"/>
  <c r="O1443" i="4" s="1"/>
  <c r="I409" i="4"/>
  <c r="K409" i="4"/>
  <c r="N383" i="4"/>
  <c r="K379" i="4"/>
  <c r="I379" i="4"/>
  <c r="J318" i="4"/>
  <c r="J314" i="4"/>
  <c r="K263" i="4"/>
  <c r="I262" i="4"/>
  <c r="I261" i="4" s="1"/>
  <c r="I270" i="4"/>
  <c r="I269" i="4" s="1"/>
  <c r="I268" i="4" s="1"/>
  <c r="N318" i="4"/>
  <c r="N322" i="4"/>
  <c r="O322" i="4" s="1"/>
  <c r="N333" i="4"/>
  <c r="N335" i="4"/>
  <c r="N337" i="4"/>
  <c r="N339" i="4"/>
  <c r="N342" i="4"/>
  <c r="N344" i="4"/>
  <c r="N347" i="4"/>
  <c r="N348" i="4"/>
  <c r="N350" i="4"/>
  <c r="N354" i="4"/>
  <c r="N355" i="4"/>
  <c r="N358" i="4"/>
  <c r="N360" i="4"/>
  <c r="N362" i="4"/>
  <c r="N364" i="4"/>
  <c r="N367" i="4"/>
  <c r="N369" i="4"/>
  <c r="N372" i="4"/>
  <c r="N373" i="4"/>
  <c r="N375" i="4"/>
  <c r="N377" i="4"/>
  <c r="N380" i="4"/>
  <c r="N385" i="4"/>
  <c r="N388" i="4"/>
  <c r="N392" i="4"/>
  <c r="N394" i="4"/>
  <c r="N396" i="4"/>
  <c r="N398" i="4"/>
  <c r="N402" i="4"/>
  <c r="N407" i="4"/>
  <c r="N410" i="4"/>
  <c r="N412" i="4"/>
  <c r="N414" i="4"/>
  <c r="O414" i="4" s="1"/>
  <c r="N415" i="4"/>
  <c r="O415" i="4" s="1"/>
  <c r="N418" i="4"/>
  <c r="N420" i="4"/>
  <c r="N422" i="4"/>
  <c r="N425" i="4"/>
  <c r="N427" i="4"/>
  <c r="N430" i="4"/>
  <c r="N432" i="4"/>
  <c r="N434" i="4"/>
  <c r="N435" i="4"/>
  <c r="N438" i="4"/>
  <c r="N441" i="4"/>
  <c r="N444" i="4"/>
  <c r="N446" i="4"/>
  <c r="N448" i="4"/>
  <c r="N449" i="4"/>
  <c r="N450" i="4"/>
  <c r="N451" i="4"/>
  <c r="N452" i="4"/>
  <c r="N456" i="4"/>
  <c r="N460" i="4"/>
  <c r="O460" i="4" s="1"/>
  <c r="N463" i="4"/>
  <c r="N465" i="4"/>
  <c r="O465" i="4" s="1"/>
  <c r="N467" i="4"/>
  <c r="O467" i="4" s="1"/>
  <c r="N470" i="4"/>
  <c r="O470" i="4" s="1"/>
  <c r="N473" i="4"/>
  <c r="O473" i="4" s="1"/>
  <c r="N476" i="4"/>
  <c r="N478" i="4"/>
  <c r="N480" i="4"/>
  <c r="N481" i="4"/>
  <c r="N482" i="4"/>
  <c r="O482" i="4" s="1"/>
  <c r="N486" i="4"/>
  <c r="O486" i="4" s="1"/>
  <c r="N488" i="4"/>
  <c r="N493" i="4"/>
  <c r="N494" i="4"/>
  <c r="O494" i="4" s="1"/>
  <c r="N495" i="4"/>
  <c r="O495" i="4" s="1"/>
  <c r="N498" i="4"/>
  <c r="N510" i="4"/>
  <c r="O510" i="4" s="1"/>
  <c r="N516" i="4"/>
  <c r="N521" i="4"/>
  <c r="N523" i="4"/>
  <c r="N528" i="4"/>
  <c r="N531" i="4"/>
  <c r="N533" i="4"/>
  <c r="N534" i="4"/>
  <c r="O534" i="4" s="1"/>
  <c r="N535" i="4"/>
  <c r="O535" i="4" s="1"/>
  <c r="N543" i="4"/>
  <c r="N550" i="4"/>
  <c r="N555" i="4"/>
  <c r="N559" i="4"/>
  <c r="O559" i="4" s="1"/>
  <c r="N561" i="4"/>
  <c r="O561" i="4" s="1"/>
  <c r="N567" i="4"/>
  <c r="N568" i="4"/>
  <c r="O568" i="4" s="1"/>
  <c r="N569" i="4"/>
  <c r="O569" i="4" s="1"/>
  <c r="N570" i="4"/>
  <c r="O570" i="4" s="1"/>
  <c r="N573" i="4"/>
  <c r="N576" i="4"/>
  <c r="O576" i="4" s="1"/>
  <c r="N577" i="4"/>
  <c r="O577" i="4" s="1"/>
  <c r="N578" i="4"/>
  <c r="O578" i="4" s="1"/>
  <c r="N579" i="4"/>
  <c r="O579" i="4" s="1"/>
  <c r="N580" i="4"/>
  <c r="O580" i="4" s="1"/>
  <c r="N581" i="4"/>
  <c r="O581" i="4" s="1"/>
  <c r="N582" i="4"/>
  <c r="O582" i="4" s="1"/>
  <c r="N583" i="4"/>
  <c r="O583" i="4" s="1"/>
  <c r="N585" i="4"/>
  <c r="N589" i="4"/>
  <c r="O589" i="4" s="1"/>
  <c r="N590" i="4"/>
  <c r="O590" i="4" s="1"/>
  <c r="N591" i="4"/>
  <c r="O591" i="4" s="1"/>
  <c r="N594" i="4"/>
  <c r="O594" i="4" s="1"/>
  <c r="N597" i="4"/>
  <c r="O597" i="4" s="1"/>
  <c r="N598" i="4"/>
  <c r="O598" i="4" s="1"/>
  <c r="N599" i="4"/>
  <c r="O599" i="4" s="1"/>
  <c r="N600" i="4"/>
  <c r="O600" i="4" s="1"/>
  <c r="N601" i="4"/>
  <c r="O601" i="4" s="1"/>
  <c r="N602" i="4"/>
  <c r="O602" i="4" s="1"/>
  <c r="N603" i="4"/>
  <c r="O603" i="4" s="1"/>
  <c r="N604" i="4"/>
  <c r="O604" i="4" s="1"/>
  <c r="N605" i="4"/>
  <c r="O605" i="4" s="1"/>
  <c r="N609" i="4"/>
  <c r="O609" i="4" s="1"/>
  <c r="N610" i="4"/>
  <c r="O610" i="4" s="1"/>
  <c r="N611" i="4"/>
  <c r="O611" i="4" s="1"/>
  <c r="N612" i="4"/>
  <c r="O612" i="4" s="1"/>
  <c r="N613" i="4"/>
  <c r="O613" i="4" s="1"/>
  <c r="N614" i="4"/>
  <c r="O614" i="4" s="1"/>
  <c r="N615" i="4"/>
  <c r="O615" i="4" s="1"/>
  <c r="N616" i="4"/>
  <c r="O616" i="4" s="1"/>
  <c r="N619" i="4"/>
  <c r="O619" i="4" s="1"/>
  <c r="N620" i="4"/>
  <c r="O620" i="4" s="1"/>
  <c r="N621" i="4"/>
  <c r="O621" i="4" s="1"/>
  <c r="N622" i="4"/>
  <c r="O622" i="4" s="1"/>
  <c r="N623" i="4"/>
  <c r="O623" i="4" s="1"/>
  <c r="N624" i="4"/>
  <c r="O624" i="4" s="1"/>
  <c r="N625" i="4"/>
  <c r="O625" i="4" s="1"/>
  <c r="N627" i="4"/>
  <c r="N628" i="4"/>
  <c r="N630" i="4"/>
  <c r="N633" i="4"/>
  <c r="N635" i="4"/>
  <c r="N638" i="4"/>
  <c r="N639" i="4"/>
  <c r="N641" i="4"/>
  <c r="N642" i="4"/>
  <c r="O642" i="4" s="1"/>
  <c r="N643" i="4"/>
  <c r="O643" i="4" s="1"/>
  <c r="N647" i="4"/>
  <c r="N650" i="4"/>
  <c r="N651" i="4"/>
  <c r="O651" i="4" s="1"/>
  <c r="N652" i="4"/>
  <c r="O652" i="4" s="1"/>
  <c r="N653" i="4"/>
  <c r="O653" i="4" s="1"/>
  <c r="N654" i="4"/>
  <c r="O654" i="4" s="1"/>
  <c r="N655" i="4"/>
  <c r="O655" i="4" s="1"/>
  <c r="N658" i="4"/>
  <c r="N660" i="4"/>
  <c r="O660" i="4" s="1"/>
  <c r="N661" i="4"/>
  <c r="O661" i="4" s="1"/>
  <c r="N662" i="4"/>
  <c r="O662" i="4" s="1"/>
  <c r="N663" i="4"/>
  <c r="O663" i="4" s="1"/>
  <c r="N665" i="4"/>
  <c r="N666" i="4"/>
  <c r="O666" i="4" s="1"/>
  <c r="N667" i="4"/>
  <c r="O667" i="4" s="1"/>
  <c r="N668" i="4"/>
  <c r="O668" i="4" s="1"/>
  <c r="N669" i="4"/>
  <c r="O669" i="4" s="1"/>
  <c r="N670" i="4"/>
  <c r="O670" i="4" s="1"/>
  <c r="N671" i="4"/>
  <c r="O671" i="4" s="1"/>
  <c r="N672" i="4"/>
  <c r="O672" i="4" s="1"/>
  <c r="N673" i="4"/>
  <c r="O673" i="4" s="1"/>
  <c r="N674" i="4"/>
  <c r="O674" i="4" s="1"/>
  <c r="N675" i="4"/>
  <c r="O675" i="4" s="1"/>
  <c r="N676" i="4"/>
  <c r="O676" i="4" s="1"/>
  <c r="N677" i="4"/>
  <c r="O677" i="4" s="1"/>
  <c r="N678" i="4"/>
  <c r="O678" i="4" s="1"/>
  <c r="N679" i="4"/>
  <c r="O679" i="4" s="1"/>
  <c r="N680" i="4"/>
  <c r="O680" i="4" s="1"/>
  <c r="N682" i="4"/>
  <c r="O682" i="4" s="1"/>
  <c r="N688" i="4"/>
  <c r="N689" i="4"/>
  <c r="O689" i="4" s="1"/>
  <c r="N690" i="4"/>
  <c r="O690" i="4" s="1"/>
  <c r="N691" i="4"/>
  <c r="O691" i="4" s="1"/>
  <c r="N694" i="4"/>
  <c r="N695" i="4"/>
  <c r="O695" i="4" s="1"/>
  <c r="N696" i="4"/>
  <c r="O696" i="4" s="1"/>
  <c r="N697" i="4"/>
  <c r="O697" i="4" s="1"/>
  <c r="N698" i="4"/>
  <c r="O698" i="4" s="1"/>
  <c r="N699" i="4"/>
  <c r="O699" i="4" s="1"/>
  <c r="N700" i="4"/>
  <c r="O700" i="4" s="1"/>
  <c r="N701" i="4"/>
  <c r="O701" i="4" s="1"/>
  <c r="N702" i="4"/>
  <c r="O702" i="4" s="1"/>
  <c r="N703" i="4"/>
  <c r="O703" i="4" s="1"/>
  <c r="N704" i="4"/>
  <c r="O704" i="4" s="1"/>
  <c r="N705" i="4"/>
  <c r="O705" i="4" s="1"/>
  <c r="N706" i="4"/>
  <c r="O706" i="4" s="1"/>
  <c r="N710" i="4"/>
  <c r="O710" i="4" s="1"/>
  <c r="N712" i="4"/>
  <c r="O712" i="4" s="1"/>
  <c r="N715" i="4"/>
  <c r="O715" i="4" s="1"/>
  <c r="N720" i="4"/>
  <c r="O720" i="4" s="1"/>
  <c r="N724" i="4"/>
  <c r="O724" i="4" s="1"/>
  <c r="N729" i="4"/>
  <c r="N730" i="4"/>
  <c r="O730" i="4" s="1"/>
  <c r="N731" i="4"/>
  <c r="O731" i="4" s="1"/>
  <c r="N732" i="4"/>
  <c r="O732" i="4" s="1"/>
  <c r="N733" i="4"/>
  <c r="O733" i="4" s="1"/>
  <c r="N734" i="4"/>
  <c r="O734" i="4" s="1"/>
  <c r="N735" i="4"/>
  <c r="O735" i="4" s="1"/>
  <c r="N736" i="4"/>
  <c r="O736" i="4" s="1"/>
  <c r="N737" i="4"/>
  <c r="O737" i="4" s="1"/>
  <c r="N740" i="4"/>
  <c r="N746" i="4"/>
  <c r="N747" i="4"/>
  <c r="N749" i="4"/>
  <c r="N751" i="4"/>
  <c r="N753" i="4"/>
  <c r="N758" i="4"/>
  <c r="N761" i="4"/>
  <c r="N762" i="4"/>
  <c r="N764" i="4"/>
  <c r="N766" i="4"/>
  <c r="N773" i="4"/>
  <c r="N775" i="4"/>
  <c r="N777" i="4"/>
  <c r="N778" i="4"/>
  <c r="O778" i="4" s="1"/>
  <c r="N779" i="4"/>
  <c r="O779" i="4" s="1"/>
  <c r="N782" i="4"/>
  <c r="N785" i="4"/>
  <c r="N788" i="4"/>
  <c r="N790" i="4"/>
  <c r="N793" i="4"/>
  <c r="N796" i="4"/>
  <c r="N797" i="4"/>
  <c r="O797" i="4" s="1"/>
  <c r="N798" i="4"/>
  <c r="O798" i="4" s="1"/>
  <c r="N799" i="4"/>
  <c r="O799" i="4" s="1"/>
  <c r="N800" i="4"/>
  <c r="O800" i="4" s="1"/>
  <c r="N803" i="4"/>
  <c r="N805" i="4"/>
  <c r="O805" i="4" s="1"/>
  <c r="N806" i="4"/>
  <c r="O806" i="4" s="1"/>
  <c r="N807" i="4"/>
  <c r="O807" i="4" s="1"/>
  <c r="N808" i="4"/>
  <c r="O808" i="4" s="1"/>
  <c r="N810" i="4"/>
  <c r="N811" i="4"/>
  <c r="O811" i="4" s="1"/>
  <c r="N812" i="4"/>
  <c r="O812" i="4" s="1"/>
  <c r="N817" i="4"/>
  <c r="N823" i="4"/>
  <c r="O823" i="4" s="1"/>
  <c r="N824" i="4"/>
  <c r="O824" i="4" s="1"/>
  <c r="N830" i="4"/>
  <c r="N831" i="4"/>
  <c r="O831" i="4" s="1"/>
  <c r="N832" i="4"/>
  <c r="O832" i="4" s="1"/>
  <c r="N833" i="4"/>
  <c r="O833" i="4" s="1"/>
  <c r="N836" i="4"/>
  <c r="N837" i="4"/>
  <c r="O837" i="4" s="1"/>
  <c r="N838" i="4"/>
  <c r="O838" i="4" s="1"/>
  <c r="N839" i="4"/>
  <c r="O839" i="4" s="1"/>
  <c r="N840" i="4"/>
  <c r="O840" i="4" s="1"/>
  <c r="N841" i="4"/>
  <c r="O841" i="4" s="1"/>
  <c r="N842" i="4"/>
  <c r="O842" i="4" s="1"/>
  <c r="N843" i="4"/>
  <c r="O843" i="4" s="1"/>
  <c r="N844" i="4"/>
  <c r="O844" i="4" s="1"/>
  <c r="N845" i="4"/>
  <c r="O845" i="4" s="1"/>
  <c r="N846" i="4"/>
  <c r="O846" i="4" s="1"/>
  <c r="N847" i="4"/>
  <c r="O847" i="4" s="1"/>
  <c r="N848" i="4"/>
  <c r="O848" i="4" s="1"/>
  <c r="N852" i="4"/>
  <c r="N854" i="4"/>
  <c r="N857" i="4"/>
  <c r="N862" i="4"/>
  <c r="N864" i="4"/>
  <c r="N868" i="4"/>
  <c r="N871" i="4"/>
  <c r="N872" i="4"/>
  <c r="O872" i="4" s="1"/>
  <c r="N873" i="4"/>
  <c r="O873" i="4" s="1"/>
  <c r="N876" i="4"/>
  <c r="N877" i="4"/>
  <c r="O877" i="4" s="1"/>
  <c r="N878" i="4"/>
  <c r="O878" i="4" s="1"/>
  <c r="N879" i="4"/>
  <c r="O879" i="4" s="1"/>
  <c r="N883" i="4"/>
  <c r="N884" i="4"/>
  <c r="N886" i="4"/>
  <c r="N888" i="4"/>
  <c r="N890" i="4"/>
  <c r="N893" i="4"/>
  <c r="N895" i="4"/>
  <c r="N898" i="4"/>
  <c r="N899" i="4"/>
  <c r="N901" i="4"/>
  <c r="N903" i="4"/>
  <c r="N907" i="4"/>
  <c r="N909" i="4"/>
  <c r="N911" i="4"/>
  <c r="N913" i="4"/>
  <c r="N916" i="4"/>
  <c r="N919" i="4"/>
  <c r="N922" i="4"/>
  <c r="N924" i="4"/>
  <c r="N926" i="4"/>
  <c r="N927" i="4"/>
  <c r="N930" i="4"/>
  <c r="N931" i="4"/>
  <c r="O931" i="4" s="1"/>
  <c r="N932" i="4"/>
  <c r="O932" i="4" s="1"/>
  <c r="N933" i="4"/>
  <c r="O933" i="4" s="1"/>
  <c r="N934" i="4"/>
  <c r="O934" i="4" s="1"/>
  <c r="N937" i="4"/>
  <c r="N939" i="4"/>
  <c r="O939" i="4" s="1"/>
  <c r="N940" i="4"/>
  <c r="O940" i="4" s="1"/>
  <c r="N941" i="4"/>
  <c r="O941" i="4" s="1"/>
  <c r="N942" i="4"/>
  <c r="O942" i="4" s="1"/>
  <c r="N944" i="4"/>
  <c r="N945" i="4"/>
  <c r="O945" i="4" s="1"/>
  <c r="N946" i="4"/>
  <c r="O946" i="4" s="1"/>
  <c r="N956" i="4"/>
  <c r="N958" i="4"/>
  <c r="O958" i="4" s="1"/>
  <c r="N964" i="4"/>
  <c r="N969" i="4"/>
  <c r="N970" i="4"/>
  <c r="O970" i="4" s="1"/>
  <c r="N972" i="4"/>
  <c r="O972" i="4" s="1"/>
  <c r="N973" i="4"/>
  <c r="O973" i="4" s="1"/>
  <c r="N979" i="4"/>
  <c r="N984" i="4"/>
  <c r="N985" i="4"/>
  <c r="O985" i="4" s="1"/>
  <c r="N986" i="4"/>
  <c r="O986" i="4" s="1"/>
  <c r="N987" i="4"/>
  <c r="O987" i="4" s="1"/>
  <c r="N988" i="4"/>
  <c r="O988" i="4" s="1"/>
  <c r="N989" i="4"/>
  <c r="O989" i="4" s="1"/>
  <c r="N990" i="4"/>
  <c r="O990" i="4" s="1"/>
  <c r="N991" i="4"/>
  <c r="O991" i="4" s="1"/>
  <c r="N992" i="4"/>
  <c r="O992" i="4" s="1"/>
  <c r="N993" i="4"/>
  <c r="O993" i="4" s="1"/>
  <c r="N994" i="4"/>
  <c r="O994" i="4" s="1"/>
  <c r="N995" i="4"/>
  <c r="O995" i="4" s="1"/>
  <c r="N996" i="4"/>
  <c r="O996" i="4" s="1"/>
  <c r="N997" i="4"/>
  <c r="O997" i="4" s="1"/>
  <c r="N998" i="4"/>
  <c r="O998" i="4" s="1"/>
  <c r="N999" i="4"/>
  <c r="O999" i="4" s="1"/>
  <c r="N1000" i="4"/>
  <c r="O1000" i="4" s="1"/>
  <c r="N1001" i="4"/>
  <c r="O1001" i="4" s="1"/>
  <c r="N1002" i="4"/>
  <c r="O1002" i="4" s="1"/>
  <c r="N1003" i="4"/>
  <c r="O1003" i="4" s="1"/>
  <c r="N1004" i="4"/>
  <c r="O1004" i="4" s="1"/>
  <c r="N1005" i="4"/>
  <c r="O1005" i="4" s="1"/>
  <c r="N1006" i="4"/>
  <c r="O1006" i="4" s="1"/>
  <c r="N1007" i="4"/>
  <c r="O1007" i="4" s="1"/>
  <c r="N1008" i="4"/>
  <c r="O1008" i="4" s="1"/>
  <c r="N1009" i="4"/>
  <c r="O1009" i="4" s="1"/>
  <c r="N1010" i="4"/>
  <c r="O1010" i="4" s="1"/>
  <c r="N1012" i="4"/>
  <c r="O1012" i="4" s="1"/>
  <c r="N1018" i="4"/>
  <c r="N1021" i="4"/>
  <c r="N1024" i="4"/>
  <c r="N1040" i="4"/>
  <c r="N1041" i="4"/>
  <c r="O1041" i="4" s="1"/>
  <c r="N1042" i="4"/>
  <c r="O1042" i="4" s="1"/>
  <c r="N1043" i="4"/>
  <c r="O1043" i="4" s="1"/>
  <c r="N1044" i="4"/>
  <c r="O1044" i="4" s="1"/>
  <c r="N1045" i="4"/>
  <c r="O1045" i="4" s="1"/>
  <c r="N1050" i="4"/>
  <c r="N1051" i="4"/>
  <c r="O1051" i="4" s="1"/>
  <c r="N1052" i="4"/>
  <c r="O1052" i="4" s="1"/>
  <c r="N1053" i="4"/>
  <c r="O1053" i="4" s="1"/>
  <c r="N1054" i="4"/>
  <c r="O1054" i="4" s="1"/>
  <c r="N1055" i="4"/>
  <c r="O1055" i="4" s="1"/>
  <c r="N1056" i="4"/>
  <c r="O1056" i="4" s="1"/>
  <c r="N1057" i="4"/>
  <c r="O1057" i="4" s="1"/>
  <c r="N1058" i="4"/>
  <c r="O1058" i="4" s="1"/>
  <c r="N1059" i="4"/>
  <c r="O1059" i="4" s="1"/>
  <c r="N1060" i="4"/>
  <c r="O1060" i="4" s="1"/>
  <c r="N1061" i="4"/>
  <c r="O1061" i="4" s="1"/>
  <c r="N1064" i="4"/>
  <c r="N1065" i="4"/>
  <c r="O1065" i="4" s="1"/>
  <c r="N1066" i="4"/>
  <c r="O1066" i="4" s="1"/>
  <c r="N1067" i="4"/>
  <c r="O1067" i="4" s="1"/>
  <c r="N1071" i="4"/>
  <c r="N1072" i="4"/>
  <c r="N1073" i="4"/>
  <c r="O1073" i="4" s="1"/>
  <c r="N1074" i="4"/>
  <c r="O1074" i="4" s="1"/>
  <c r="N1076" i="4"/>
  <c r="N1078" i="4"/>
  <c r="N1081" i="4"/>
  <c r="N1083" i="4"/>
  <c r="N1086" i="4"/>
  <c r="N1087" i="4"/>
  <c r="N1089" i="4"/>
  <c r="N1090" i="4"/>
  <c r="O1090" i="4" s="1"/>
  <c r="N1091" i="4"/>
  <c r="O1091" i="4" s="1"/>
  <c r="N1095" i="4"/>
  <c r="N1096" i="4"/>
  <c r="O1096" i="4" s="1"/>
  <c r="N1097" i="4"/>
  <c r="O1097" i="4" s="1"/>
  <c r="N1098" i="4"/>
  <c r="O1098" i="4" s="1"/>
  <c r="N1099" i="4"/>
  <c r="O1099" i="4" s="1"/>
  <c r="N1100" i="4"/>
  <c r="O1100" i="4" s="1"/>
  <c r="N1101" i="4"/>
  <c r="O1101" i="4" s="1"/>
  <c r="N1104" i="4"/>
  <c r="N1107" i="4"/>
  <c r="N1109" i="4"/>
  <c r="N1111" i="4"/>
  <c r="N1112" i="4"/>
  <c r="N1113" i="4"/>
  <c r="O1113" i="4" s="1"/>
  <c r="N1114" i="4"/>
  <c r="O1114" i="4" s="1"/>
  <c r="N1115" i="4"/>
  <c r="O1115" i="4" s="1"/>
  <c r="N1116" i="4"/>
  <c r="O1116" i="4" s="1"/>
  <c r="N1117" i="4"/>
  <c r="O1117" i="4" s="1"/>
  <c r="N1120" i="4"/>
  <c r="N1121" i="4"/>
  <c r="O1121" i="4" s="1"/>
  <c r="N1122" i="4"/>
  <c r="O1122" i="4" s="1"/>
  <c r="N1123" i="4"/>
  <c r="O1123" i="4" s="1"/>
  <c r="N1124" i="4"/>
  <c r="O1124" i="4" s="1"/>
  <c r="N1125" i="4"/>
  <c r="O1125" i="4" s="1"/>
  <c r="N1128" i="4"/>
  <c r="N1130" i="4"/>
  <c r="O1130" i="4" s="1"/>
  <c r="N1131" i="4"/>
  <c r="O1131" i="4" s="1"/>
  <c r="N1132" i="4"/>
  <c r="O1132" i="4" s="1"/>
  <c r="N1133" i="4"/>
  <c r="O1133" i="4" s="1"/>
  <c r="N1135" i="4"/>
  <c r="N1137" i="4"/>
  <c r="O1137" i="4" s="1"/>
  <c r="N1138" i="4"/>
  <c r="O1138" i="4" s="1"/>
  <c r="N1139" i="4"/>
  <c r="O1139" i="4" s="1"/>
  <c r="N1140" i="4"/>
  <c r="O1140" i="4" s="1"/>
  <c r="N1141" i="4"/>
  <c r="N1142" i="4"/>
  <c r="O1142" i="4" s="1"/>
  <c r="N1143" i="4"/>
  <c r="O1143" i="4" s="1"/>
  <c r="N1144" i="4"/>
  <c r="O1144" i="4" s="1"/>
  <c r="N1145" i="4"/>
  <c r="O1145" i="4" s="1"/>
  <c r="N1146" i="4"/>
  <c r="O1146" i="4" s="1"/>
  <c r="N1147" i="4"/>
  <c r="O1147" i="4" s="1"/>
  <c r="N1148" i="4"/>
  <c r="O1148" i="4" s="1"/>
  <c r="N1149" i="4"/>
  <c r="O1149" i="4" s="1"/>
  <c r="N1150" i="4"/>
  <c r="O1150" i="4" s="1"/>
  <c r="N1151" i="4"/>
  <c r="O1151" i="4" s="1"/>
  <c r="N1152" i="4"/>
  <c r="O1152" i="4" s="1"/>
  <c r="N1153" i="4"/>
  <c r="O1153" i="4" s="1"/>
  <c r="N1154" i="4"/>
  <c r="O1154" i="4" s="1"/>
  <c r="N1155" i="4"/>
  <c r="O1155" i="4" s="1"/>
  <c r="N1156" i="4"/>
  <c r="O1156" i="4" s="1"/>
  <c r="N1157" i="4"/>
  <c r="O1157" i="4" s="1"/>
  <c r="N1158" i="4"/>
  <c r="O1158" i="4" s="1"/>
  <c r="N1159" i="4"/>
  <c r="O1159" i="4" s="1"/>
  <c r="N1160" i="4"/>
  <c r="O1160" i="4" s="1"/>
  <c r="N1161" i="4"/>
  <c r="O1161" i="4" s="1"/>
  <c r="N1163" i="4"/>
  <c r="O1163" i="4" s="1"/>
  <c r="N1169" i="4"/>
  <c r="N1172" i="4"/>
  <c r="N1174" i="4"/>
  <c r="O1174" i="4" s="1"/>
  <c r="N1178" i="4"/>
  <c r="N1180" i="4"/>
  <c r="N1183" i="4"/>
  <c r="N1188" i="4"/>
  <c r="N1189" i="4"/>
  <c r="O1189" i="4" s="1"/>
  <c r="N1190" i="4"/>
  <c r="O1190" i="4" s="1"/>
  <c r="N1191" i="4"/>
  <c r="O1191" i="4" s="1"/>
  <c r="N1192" i="4"/>
  <c r="O1192" i="4" s="1"/>
  <c r="N1193" i="4"/>
  <c r="O1193" i="4" s="1"/>
  <c r="N1194" i="4"/>
  <c r="O1194" i="4" s="1"/>
  <c r="N1197" i="4"/>
  <c r="N1198" i="4"/>
  <c r="O1198" i="4" s="1"/>
  <c r="N1199" i="4"/>
  <c r="O1199" i="4" s="1"/>
  <c r="N1200" i="4"/>
  <c r="O1200" i="4" s="1"/>
  <c r="N1204" i="4"/>
  <c r="N1205" i="4"/>
  <c r="N1206" i="4"/>
  <c r="O1206" i="4" s="1"/>
  <c r="N1207" i="4"/>
  <c r="O1207" i="4" s="1"/>
  <c r="N1209" i="4"/>
  <c r="N1211" i="4"/>
  <c r="N1214" i="4"/>
  <c r="N1216" i="4"/>
  <c r="N1219" i="4"/>
  <c r="N1220" i="4"/>
  <c r="N1222" i="4"/>
  <c r="N1224" i="4"/>
  <c r="N1228" i="4"/>
  <c r="N1229" i="4"/>
  <c r="O1229" i="4" s="1"/>
  <c r="N1230" i="4"/>
  <c r="O1230" i="4" s="1"/>
  <c r="N1231" i="4"/>
  <c r="O1231" i="4" s="1"/>
  <c r="N1232" i="4"/>
  <c r="O1232" i="4" s="1"/>
  <c r="N1233" i="4"/>
  <c r="O1233" i="4" s="1"/>
  <c r="N1234" i="4"/>
  <c r="O1234" i="4" s="1"/>
  <c r="N1237" i="4"/>
  <c r="N1240" i="4"/>
  <c r="O1240" i="4" s="1"/>
  <c r="N1241" i="4"/>
  <c r="O1241" i="4" s="1"/>
  <c r="N1242" i="4"/>
  <c r="O1242" i="4" s="1"/>
  <c r="N1245" i="4"/>
  <c r="N1246" i="4"/>
  <c r="O1246" i="4" s="1"/>
  <c r="N1247" i="4"/>
  <c r="O1247" i="4" s="1"/>
  <c r="N1250" i="4"/>
  <c r="N1258" i="4"/>
  <c r="O1258" i="4" s="1"/>
  <c r="N1259" i="4"/>
  <c r="O1259" i="4" s="1"/>
  <c r="N1265" i="4"/>
  <c r="N1268" i="4"/>
  <c r="N1270" i="4"/>
  <c r="O1270" i="4" s="1"/>
  <c r="N1274" i="4"/>
  <c r="N1276" i="4"/>
  <c r="N1279" i="4"/>
  <c r="N1284" i="4"/>
  <c r="N1285" i="4"/>
  <c r="O1285" i="4" s="1"/>
  <c r="N1286" i="4"/>
  <c r="O1286" i="4" s="1"/>
  <c r="N1287" i="4"/>
  <c r="O1287" i="4" s="1"/>
  <c r="N1288" i="4"/>
  <c r="O1288" i="4" s="1"/>
  <c r="N1289" i="4"/>
  <c r="O1289" i="4" s="1"/>
  <c r="N1290" i="4"/>
  <c r="O1290" i="4" s="1"/>
  <c r="N1293" i="4"/>
  <c r="N1294" i="4"/>
  <c r="O1294" i="4" s="1"/>
  <c r="N1295" i="4"/>
  <c r="O1295" i="4" s="1"/>
  <c r="N1296" i="4"/>
  <c r="O1296" i="4" s="1"/>
  <c r="N1300" i="4"/>
  <c r="N1301" i="4"/>
  <c r="N1302" i="4"/>
  <c r="O1302" i="4" s="1"/>
  <c r="N1303" i="4"/>
  <c r="O1303" i="4" s="1"/>
  <c r="N1305" i="4"/>
  <c r="N1307" i="4"/>
  <c r="N1310" i="4"/>
  <c r="N1312" i="4"/>
  <c r="N1315" i="4"/>
  <c r="N1316" i="4"/>
  <c r="N1318" i="4"/>
  <c r="N1320" i="4"/>
  <c r="N1324" i="4"/>
  <c r="N1325" i="4"/>
  <c r="O1325" i="4" s="1"/>
  <c r="N1326" i="4"/>
  <c r="O1326" i="4" s="1"/>
  <c r="N1327" i="4"/>
  <c r="O1327" i="4" s="1"/>
  <c r="N1328" i="4"/>
  <c r="O1328" i="4" s="1"/>
  <c r="N1329" i="4"/>
  <c r="O1329" i="4" s="1"/>
  <c r="N1330" i="4"/>
  <c r="O1330" i="4" s="1"/>
  <c r="N1333" i="4"/>
  <c r="N1334" i="4"/>
  <c r="O1334" i="4" s="1"/>
  <c r="N1335" i="4"/>
  <c r="O1335" i="4" s="1"/>
  <c r="N1336" i="4"/>
  <c r="O1336" i="4" s="1"/>
  <c r="N1339" i="4"/>
  <c r="N1340" i="4"/>
  <c r="O1340" i="4" s="1"/>
  <c r="N1341" i="4"/>
  <c r="O1341" i="4" s="1"/>
  <c r="N1344" i="4"/>
  <c r="N1346" i="4"/>
  <c r="O1346" i="4" s="1"/>
  <c r="N1352" i="4"/>
  <c r="N1355" i="4"/>
  <c r="N1358" i="4"/>
  <c r="O1358" i="4" s="1"/>
  <c r="N1359" i="4"/>
  <c r="O1359" i="4" s="1"/>
  <c r="N1360" i="4"/>
  <c r="O1360" i="4" s="1"/>
  <c r="N1361" i="4"/>
  <c r="O1361" i="4" s="1"/>
  <c r="N1362" i="4"/>
  <c r="O1362" i="4" s="1"/>
  <c r="N1363" i="4"/>
  <c r="O1363" i="4" s="1"/>
  <c r="N1364" i="4"/>
  <c r="O1364" i="4" s="1"/>
  <c r="N1365" i="4"/>
  <c r="O1365" i="4" s="1"/>
  <c r="N1366" i="4"/>
  <c r="O1366" i="4" s="1"/>
  <c r="N1367" i="4"/>
  <c r="O1367" i="4" s="1"/>
  <c r="N1368" i="4"/>
  <c r="O1368" i="4" s="1"/>
  <c r="N1369" i="4"/>
  <c r="O1369" i="4" s="1"/>
  <c r="N1370" i="4"/>
  <c r="O1370" i="4" s="1"/>
  <c r="N1374" i="4"/>
  <c r="O1374" i="4" s="1"/>
  <c r="N1376" i="4"/>
  <c r="O1376" i="4" s="1"/>
  <c r="N1379" i="4"/>
  <c r="O1379" i="4" s="1"/>
  <c r="N1385" i="4"/>
  <c r="O1385" i="4" s="1"/>
  <c r="N1387" i="4"/>
  <c r="O1387" i="4" s="1"/>
  <c r="N1389" i="4"/>
  <c r="O1389" i="4" s="1"/>
  <c r="N1395" i="4"/>
  <c r="O1395" i="4" s="1"/>
  <c r="N1400" i="4"/>
  <c r="N1401" i="4"/>
  <c r="N1402" i="4"/>
  <c r="O1402" i="4" s="1"/>
  <c r="N1405" i="4"/>
  <c r="N1407" i="4"/>
  <c r="N1412" i="4"/>
  <c r="N1415" i="4"/>
  <c r="N1416" i="4"/>
  <c r="N1418" i="4"/>
  <c r="N1419" i="4"/>
  <c r="O1419" i="4" s="1"/>
  <c r="N1424" i="4"/>
  <c r="O1424" i="4" s="1"/>
  <c r="N1426" i="4"/>
  <c r="O1426" i="4" s="1"/>
  <c r="N1428" i="4"/>
  <c r="O1428" i="4" s="1"/>
  <c r="N1432" i="4"/>
  <c r="N1435" i="4"/>
  <c r="N1438" i="4"/>
  <c r="N11" i="4"/>
  <c r="N13" i="4"/>
  <c r="O13" i="4" s="1"/>
  <c r="N14" i="4"/>
  <c r="O14" i="4" s="1"/>
  <c r="N15" i="4"/>
  <c r="O15" i="4" s="1"/>
  <c r="N18" i="4"/>
  <c r="O18" i="4" s="1"/>
  <c r="N23" i="4"/>
  <c r="N25" i="4"/>
  <c r="N33" i="4"/>
  <c r="N37" i="4"/>
  <c r="O37" i="4" s="1"/>
  <c r="N39" i="4"/>
  <c r="O39" i="4" s="1"/>
  <c r="N42" i="4"/>
  <c r="O42" i="4" s="1"/>
  <c r="N56" i="4"/>
  <c r="O56" i="4" s="1"/>
  <c r="N58" i="4"/>
  <c r="N59" i="4"/>
  <c r="O59" i="4" s="1"/>
  <c r="N60" i="4"/>
  <c r="O60" i="4" s="1"/>
  <c r="N61" i="4"/>
  <c r="O61" i="4" s="1"/>
  <c r="N62" i="4"/>
  <c r="O62" i="4" s="1"/>
  <c r="N63" i="4"/>
  <c r="O63" i="4" s="1"/>
  <c r="N64" i="4"/>
  <c r="O64" i="4" s="1"/>
  <c r="N68" i="4"/>
  <c r="O68" i="4" s="1"/>
  <c r="N69" i="4"/>
  <c r="N70" i="4"/>
  <c r="N71" i="4"/>
  <c r="O71" i="4" s="1"/>
  <c r="N72" i="4"/>
  <c r="O72" i="4" s="1"/>
  <c r="N73" i="4"/>
  <c r="O73" i="4" s="1"/>
  <c r="N74" i="4"/>
  <c r="O74" i="4" s="1"/>
  <c r="N75" i="4"/>
  <c r="O75" i="4" s="1"/>
  <c r="N76" i="4"/>
  <c r="O76" i="4" s="1"/>
  <c r="N77" i="4"/>
  <c r="O77" i="4" s="1"/>
  <c r="N78" i="4"/>
  <c r="O78" i="4" s="1"/>
  <c r="N81" i="4"/>
  <c r="O81" i="4" s="1"/>
  <c r="N83" i="4"/>
  <c r="N84" i="4"/>
  <c r="O84" i="4" s="1"/>
  <c r="N85" i="4"/>
  <c r="O85" i="4" s="1"/>
  <c r="N86" i="4"/>
  <c r="O86" i="4" s="1"/>
  <c r="N87" i="4"/>
  <c r="O87" i="4" s="1"/>
  <c r="N88" i="4"/>
  <c r="O88" i="4" s="1"/>
  <c r="N89" i="4"/>
  <c r="O89" i="4" s="1"/>
  <c r="N90" i="4"/>
  <c r="O90" i="4" s="1"/>
  <c r="N91" i="4"/>
  <c r="N92" i="4"/>
  <c r="O92" i="4" s="1"/>
  <c r="N93" i="4"/>
  <c r="O93" i="4" s="1"/>
  <c r="N94" i="4"/>
  <c r="O94" i="4" s="1"/>
  <c r="N95" i="4"/>
  <c r="O95" i="4" s="1"/>
  <c r="N96" i="4"/>
  <c r="O96" i="4" s="1"/>
  <c r="N97" i="4"/>
  <c r="O97" i="4" s="1"/>
  <c r="N98" i="4"/>
  <c r="O98" i="4" s="1"/>
  <c r="N99" i="4"/>
  <c r="O99" i="4" s="1"/>
  <c r="N100" i="4"/>
  <c r="O100" i="4" s="1"/>
  <c r="N101" i="4"/>
  <c r="O101" i="4" s="1"/>
  <c r="N102" i="4"/>
  <c r="N106" i="4"/>
  <c r="N107" i="4"/>
  <c r="O107" i="4" s="1"/>
  <c r="N108" i="4"/>
  <c r="O108" i="4" s="1"/>
  <c r="N110" i="4"/>
  <c r="N111" i="4"/>
  <c r="O111" i="4" s="1"/>
  <c r="N112" i="4"/>
  <c r="O112" i="4" s="1"/>
  <c r="N113" i="4"/>
  <c r="O113" i="4" s="1"/>
  <c r="N114" i="4"/>
  <c r="O114" i="4" s="1"/>
  <c r="N115" i="4"/>
  <c r="O115" i="4" s="1"/>
  <c r="N116" i="4"/>
  <c r="O116" i="4" s="1"/>
  <c r="N117" i="4"/>
  <c r="O117" i="4" s="1"/>
  <c r="N118" i="4"/>
  <c r="O118" i="4" s="1"/>
  <c r="N120" i="4"/>
  <c r="O120" i="4" s="1"/>
  <c r="N121" i="4"/>
  <c r="N122" i="4"/>
  <c r="O122" i="4" s="1"/>
  <c r="N123" i="4"/>
  <c r="O123" i="4" s="1"/>
  <c r="N125" i="4"/>
  <c r="O125" i="4" s="1"/>
  <c r="N126" i="4"/>
  <c r="N127" i="4"/>
  <c r="O127" i="4" s="1"/>
  <c r="N128" i="4"/>
  <c r="O128" i="4" s="1"/>
  <c r="N129" i="4"/>
  <c r="O129" i="4" s="1"/>
  <c r="N130" i="4"/>
  <c r="O130" i="4" s="1"/>
  <c r="N131" i="4"/>
  <c r="O131" i="4" s="1"/>
  <c r="N132" i="4"/>
  <c r="O132" i="4" s="1"/>
  <c r="N133" i="4"/>
  <c r="O133" i="4" s="1"/>
  <c r="N134" i="4"/>
  <c r="O134" i="4" s="1"/>
  <c r="N135" i="4"/>
  <c r="O135" i="4" s="1"/>
  <c r="N136" i="4"/>
  <c r="O136" i="4" s="1"/>
  <c r="N137" i="4"/>
  <c r="O137" i="4" s="1"/>
  <c r="N138" i="4"/>
  <c r="O138" i="4" s="1"/>
  <c r="N139" i="4"/>
  <c r="O139" i="4" s="1"/>
  <c r="N140" i="4"/>
  <c r="O140" i="4" s="1"/>
  <c r="N141" i="4"/>
  <c r="O141" i="4" s="1"/>
  <c r="N142" i="4"/>
  <c r="O142" i="4" s="1"/>
  <c r="N143" i="4"/>
  <c r="O143" i="4" s="1"/>
  <c r="N144" i="4"/>
  <c r="O144" i="4" s="1"/>
  <c r="N147" i="4"/>
  <c r="O147" i="4" s="1"/>
  <c r="N243" i="4"/>
  <c r="N247" i="4"/>
  <c r="O247" i="4" s="1"/>
  <c r="N249" i="4"/>
  <c r="O249" i="4" s="1"/>
  <c r="N252" i="4"/>
  <c r="O252" i="4" s="1"/>
  <c r="N257" i="4"/>
  <c r="N258" i="4"/>
  <c r="O258" i="4" s="1"/>
  <c r="N264" i="4"/>
  <c r="O264" i="4" s="1"/>
  <c r="N272" i="4"/>
  <c r="O272" i="4" s="1"/>
  <c r="N273" i="4"/>
  <c r="O273" i="4" s="1"/>
  <c r="N279" i="4"/>
  <c r="N280" i="4"/>
  <c r="O280" i="4" s="1"/>
  <c r="N286" i="4"/>
  <c r="N293" i="4"/>
  <c r="N299" i="4"/>
  <c r="N302" i="4"/>
  <c r="N308" i="4"/>
  <c r="N310" i="4"/>
  <c r="N312" i="4"/>
  <c r="N314" i="4"/>
  <c r="O314" i="4" s="1"/>
  <c r="N316" i="4"/>
  <c r="J243" i="4"/>
  <c r="J257" i="4"/>
  <c r="K256" i="4"/>
  <c r="K251" i="4"/>
  <c r="I242" i="4"/>
  <c r="I241" i="4" s="1"/>
  <c r="I240" i="4" s="1"/>
  <c r="I246" i="4"/>
  <c r="I248" i="4"/>
  <c r="I251" i="4"/>
  <c r="I250" i="4" s="1"/>
  <c r="I256" i="4"/>
  <c r="I255" i="4" s="1"/>
  <c r="I254" i="4" s="1"/>
  <c r="I253" i="4" s="1"/>
  <c r="O11" i="4" l="1"/>
  <c r="N268" i="4"/>
  <c r="I267" i="4"/>
  <c r="J268" i="4"/>
  <c r="O257" i="4"/>
  <c r="O121" i="4"/>
  <c r="O91" i="4"/>
  <c r="O243" i="4"/>
  <c r="O318" i="4"/>
  <c r="O102" i="4"/>
  <c r="K1441" i="4"/>
  <c r="N1442" i="4"/>
  <c r="O1442" i="4" s="1"/>
  <c r="J251" i="4"/>
  <c r="J250" i="4" s="1"/>
  <c r="J242" i="4"/>
  <c r="J271" i="4"/>
  <c r="J270" i="4" s="1"/>
  <c r="J269" i="4" s="1"/>
  <c r="I245" i="4"/>
  <c r="I244" i="4" s="1"/>
  <c r="I239" i="4" s="1"/>
  <c r="I238" i="4" s="1"/>
  <c r="J256" i="4"/>
  <c r="J255" i="4" s="1"/>
  <c r="J254" i="4" s="1"/>
  <c r="J253" i="4" s="1"/>
  <c r="J246" i="4"/>
  <c r="J245" i="4" s="1"/>
  <c r="J263" i="4"/>
  <c r="J262" i="4" s="1"/>
  <c r="J261" i="4" s="1"/>
  <c r="N379" i="4"/>
  <c r="N248" i="4"/>
  <c r="O248" i="4" s="1"/>
  <c r="N242" i="4"/>
  <c r="N256" i="4"/>
  <c r="N271" i="4"/>
  <c r="N246" i="4"/>
  <c r="N251" i="4"/>
  <c r="N263" i="4"/>
  <c r="N241" i="4"/>
  <c r="K250" i="4"/>
  <c r="K255" i="4"/>
  <c r="K262" i="4"/>
  <c r="K270" i="4"/>
  <c r="N409" i="4"/>
  <c r="J241" i="4" l="1"/>
  <c r="J240" i="4" s="1"/>
  <c r="J267" i="4"/>
  <c r="J266" i="4" s="1"/>
  <c r="J265" i="4" s="1"/>
  <c r="J260" i="4" s="1"/>
  <c r="J259" i="4" s="1"/>
  <c r="I266" i="4"/>
  <c r="N267" i="4"/>
  <c r="O268" i="4"/>
  <c r="O246" i="4"/>
  <c r="O242" i="4"/>
  <c r="O241" i="4"/>
  <c r="O263" i="4"/>
  <c r="O256" i="4"/>
  <c r="O251" i="4"/>
  <c r="O271" i="4"/>
  <c r="N1441" i="4"/>
  <c r="O1441" i="4" s="1"/>
  <c r="J244" i="4"/>
  <c r="J239" i="4" s="1"/>
  <c r="J238" i="4" s="1"/>
  <c r="N250" i="4"/>
  <c r="O250" i="4" s="1"/>
  <c r="K244" i="4"/>
  <c r="K239" i="4" s="1"/>
  <c r="N240" i="4"/>
  <c r="N262" i="4"/>
  <c r="O262" i="4" s="1"/>
  <c r="K261" i="4"/>
  <c r="K260" i="4" s="1"/>
  <c r="K259" i="4" s="1"/>
  <c r="N255" i="4"/>
  <c r="O255" i="4" s="1"/>
  <c r="K254" i="4"/>
  <c r="N245" i="4"/>
  <c r="O245" i="4" s="1"/>
  <c r="N270" i="4"/>
  <c r="O270" i="4" s="1"/>
  <c r="K269" i="4"/>
  <c r="I251" i="3"/>
  <c r="J233" i="3"/>
  <c r="I239" i="3"/>
  <c r="I234" i="3"/>
  <c r="K809" i="4"/>
  <c r="O240" i="4" l="1"/>
  <c r="O267" i="4"/>
  <c r="I265" i="4"/>
  <c r="N266" i="4"/>
  <c r="O266" i="4" s="1"/>
  <c r="N244" i="4"/>
  <c r="O244" i="4" s="1"/>
  <c r="N239" i="4"/>
  <c r="O239" i="4" s="1"/>
  <c r="N269" i="4"/>
  <c r="O269" i="4" s="1"/>
  <c r="K253" i="4"/>
  <c r="N253" i="4" s="1"/>
  <c r="O253" i="4" s="1"/>
  <c r="N254" i="4"/>
  <c r="O254" i="4" s="1"/>
  <c r="N261" i="4"/>
  <c r="O261" i="4" s="1"/>
  <c r="I260" i="4" l="1"/>
  <c r="I259" i="4" s="1"/>
  <c r="N265" i="4"/>
  <c r="O265" i="4" s="1"/>
  <c r="K238" i="4"/>
  <c r="K475" i="4"/>
  <c r="I475" i="4"/>
  <c r="J476" i="4"/>
  <c r="L526" i="4"/>
  <c r="M526" i="4"/>
  <c r="K527" i="4"/>
  <c r="K526" i="4" s="1"/>
  <c r="I527" i="4"/>
  <c r="J528" i="4"/>
  <c r="J245" i="3"/>
  <c r="J244" i="3" s="1"/>
  <c r="H245" i="3"/>
  <c r="H244" i="3" s="1"/>
  <c r="I246" i="3"/>
  <c r="I245" i="3" s="1"/>
  <c r="I244" i="3" s="1"/>
  <c r="J194" i="3"/>
  <c r="H194" i="3"/>
  <c r="I195" i="3"/>
  <c r="N260" i="4" l="1"/>
  <c r="O260" i="4" s="1"/>
  <c r="N238" i="4"/>
  <c r="O238" i="4" s="1"/>
  <c r="O476" i="4"/>
  <c r="J527" i="4"/>
  <c r="J526" i="4" s="1"/>
  <c r="O528" i="4"/>
  <c r="N259" i="4"/>
  <c r="O259" i="4" s="1"/>
  <c r="I194" i="3"/>
  <c r="N527" i="4"/>
  <c r="N475" i="4"/>
  <c r="I526" i="4"/>
  <c r="N526" i="4" s="1"/>
  <c r="J475" i="4"/>
  <c r="J62" i="990"/>
  <c r="J54" i="990"/>
  <c r="J50" i="990"/>
  <c r="J49" i="990" s="1"/>
  <c r="J44" i="990"/>
  <c r="J43" i="990" s="1"/>
  <c r="O527" i="4" l="1"/>
  <c r="O526" i="4"/>
  <c r="O475" i="4"/>
  <c r="I368" i="4"/>
  <c r="I357" i="4"/>
  <c r="I82" i="4"/>
  <c r="J694" i="4" l="1"/>
  <c r="O694" i="4" s="1"/>
  <c r="J555" i="4" l="1"/>
  <c r="K554" i="4"/>
  <c r="I554" i="4"/>
  <c r="K875" i="4"/>
  <c r="K874" i="4" s="1"/>
  <c r="I875" i="4"/>
  <c r="J876" i="4"/>
  <c r="J554" i="4" l="1"/>
  <c r="J553" i="4" s="1"/>
  <c r="J552" i="4" s="1"/>
  <c r="O555" i="4"/>
  <c r="J875" i="4"/>
  <c r="J874" i="4" s="1"/>
  <c r="O876" i="4"/>
  <c r="N875" i="4"/>
  <c r="K553" i="4"/>
  <c r="N554" i="4"/>
  <c r="I874" i="4"/>
  <c r="N874" i="4" s="1"/>
  <c r="O874" i="4" s="1"/>
  <c r="I553" i="4"/>
  <c r="J913" i="4"/>
  <c r="O913" i="4" s="1"/>
  <c r="I912" i="4"/>
  <c r="J66" i="3"/>
  <c r="O875" i="4" l="1"/>
  <c r="O554" i="4"/>
  <c r="K552" i="4"/>
  <c r="N553" i="4"/>
  <c r="O553" i="4" s="1"/>
  <c r="I552" i="4"/>
  <c r="J740" i="4"/>
  <c r="J739" i="4" l="1"/>
  <c r="J738" i="4" s="1"/>
  <c r="O740" i="4"/>
  <c r="N552" i="4"/>
  <c r="O552" i="4" s="1"/>
  <c r="N739" i="4"/>
  <c r="O739" i="4" s="1"/>
  <c r="N738" i="4"/>
  <c r="O738" i="4" s="1"/>
  <c r="K863" i="4" l="1"/>
  <c r="I863" i="4"/>
  <c r="K951" i="4"/>
  <c r="N951" i="4" s="1"/>
  <c r="K866" i="4"/>
  <c r="N866" i="4" s="1"/>
  <c r="N863" i="4" l="1"/>
  <c r="K336" i="4"/>
  <c r="K357" i="4" l="1"/>
  <c r="N357" i="4" s="1"/>
  <c r="K80" i="4" l="1"/>
  <c r="J97" i="3" l="1"/>
  <c r="K401" i="4" l="1"/>
  <c r="K400" i="4" s="1"/>
  <c r="J29" i="3" l="1"/>
  <c r="J531" i="4" l="1"/>
  <c r="O531" i="4" s="1"/>
  <c r="J63" i="3" l="1"/>
  <c r="J25" i="3" l="1"/>
  <c r="I261" i="3" l="1"/>
  <c r="I257" i="3"/>
  <c r="I256" i="3" s="1"/>
  <c r="I255" i="3" s="1"/>
  <c r="I249" i="3"/>
  <c r="I241" i="3"/>
  <c r="I227" i="3"/>
  <c r="I216" i="3"/>
  <c r="I213" i="3"/>
  <c r="I211" i="3"/>
  <c r="I200" i="3"/>
  <c r="I199" i="3"/>
  <c r="I197" i="3"/>
  <c r="I189" i="3"/>
  <c r="I186" i="3"/>
  <c r="I184" i="3"/>
  <c r="I182" i="3"/>
  <c r="I179" i="3"/>
  <c r="I175" i="3"/>
  <c r="I171" i="3"/>
  <c r="I170" i="3"/>
  <c r="I169" i="3"/>
  <c r="I168" i="3"/>
  <c r="I167" i="3"/>
  <c r="I165" i="3"/>
  <c r="I163" i="3"/>
  <c r="I160" i="3"/>
  <c r="I157" i="3"/>
  <c r="I154" i="3"/>
  <c r="I153" i="3"/>
  <c r="I151" i="3"/>
  <c r="I149" i="3"/>
  <c r="I146" i="3"/>
  <c r="I144" i="3"/>
  <c r="I141" i="3"/>
  <c r="I139" i="3"/>
  <c r="I137" i="3"/>
  <c r="I134" i="3"/>
  <c r="I133" i="3"/>
  <c r="I131" i="3"/>
  <c r="I129" i="3"/>
  <c r="I126" i="3"/>
  <c r="I121" i="3"/>
  <c r="I117" i="3"/>
  <c r="I116" i="3" s="1"/>
  <c r="I115" i="3"/>
  <c r="I113" i="3"/>
  <c r="I107" i="3"/>
  <c r="I104" i="3"/>
  <c r="I102" i="3"/>
  <c r="I99" i="3"/>
  <c r="I96" i="3"/>
  <c r="I94" i="3"/>
  <c r="I92" i="3"/>
  <c r="I91" i="3"/>
  <c r="I88" i="3"/>
  <c r="I83" i="3"/>
  <c r="I81" i="3"/>
  <c r="I79" i="3"/>
  <c r="I77" i="3"/>
  <c r="I75" i="3"/>
  <c r="I74" i="3"/>
  <c r="I70" i="3"/>
  <c r="I68" i="3"/>
  <c r="I67" i="3"/>
  <c r="I64" i="3"/>
  <c r="I60" i="3"/>
  <c r="I59" i="3" s="1"/>
  <c r="I57" i="3"/>
  <c r="I55" i="3"/>
  <c r="I53" i="3"/>
  <c r="I51" i="3"/>
  <c r="I45" i="3"/>
  <c r="I41" i="3"/>
  <c r="I40" i="3" s="1"/>
  <c r="I38" i="3"/>
  <c r="I34" i="3"/>
  <c r="I32" i="3"/>
  <c r="I30" i="3"/>
  <c r="I28" i="3"/>
  <c r="I26" i="3"/>
  <c r="I24" i="3"/>
  <c r="I19" i="3"/>
  <c r="I18" i="3" s="1"/>
  <c r="I159" i="3" l="1"/>
  <c r="I37" i="3"/>
  <c r="I44" i="3"/>
  <c r="I238" i="3"/>
  <c r="J1438" i="4" l="1"/>
  <c r="O1438" i="4" s="1"/>
  <c r="J1435" i="4"/>
  <c r="O1435" i="4" s="1"/>
  <c r="J1432" i="4"/>
  <c r="O1432" i="4" s="1"/>
  <c r="J1418" i="4"/>
  <c r="O1418" i="4" s="1"/>
  <c r="J1416" i="4"/>
  <c r="O1416" i="4" s="1"/>
  <c r="J1415" i="4"/>
  <c r="O1415" i="4" s="1"/>
  <c r="J1412" i="4"/>
  <c r="O1412" i="4" s="1"/>
  <c r="J1407" i="4"/>
  <c r="O1407" i="4" s="1"/>
  <c r="J1405" i="4"/>
  <c r="O1405" i="4" s="1"/>
  <c r="J1401" i="4"/>
  <c r="O1401" i="4" s="1"/>
  <c r="J1400" i="4"/>
  <c r="O1400" i="4" s="1"/>
  <c r="J1355" i="4"/>
  <c r="O1355" i="4" s="1"/>
  <c r="J1352" i="4"/>
  <c r="O1352" i="4" s="1"/>
  <c r="J1344" i="4"/>
  <c r="O1344" i="4" s="1"/>
  <c r="J1339" i="4"/>
  <c r="O1339" i="4" s="1"/>
  <c r="J1333" i="4"/>
  <c r="O1333" i="4" s="1"/>
  <c r="J1324" i="4"/>
  <c r="O1324" i="4" s="1"/>
  <c r="J1320" i="4"/>
  <c r="O1320" i="4" s="1"/>
  <c r="J1318" i="4"/>
  <c r="O1318" i="4" s="1"/>
  <c r="J1315" i="4"/>
  <c r="O1315" i="4" s="1"/>
  <c r="J1312" i="4"/>
  <c r="O1312" i="4" s="1"/>
  <c r="J1310" i="4"/>
  <c r="O1310" i="4" s="1"/>
  <c r="J1307" i="4"/>
  <c r="O1307" i="4" s="1"/>
  <c r="J1305" i="4"/>
  <c r="O1305" i="4" s="1"/>
  <c r="J1301" i="4"/>
  <c r="O1301" i="4" s="1"/>
  <c r="J1300" i="4"/>
  <c r="O1300" i="4" s="1"/>
  <c r="J1293" i="4"/>
  <c r="O1293" i="4" s="1"/>
  <c r="J1284" i="4"/>
  <c r="O1284" i="4" s="1"/>
  <c r="J1279" i="4"/>
  <c r="O1279" i="4" s="1"/>
  <c r="J1276" i="4"/>
  <c r="O1276" i="4" s="1"/>
  <c r="J1274" i="4"/>
  <c r="O1274" i="4" s="1"/>
  <c r="J1268" i="4"/>
  <c r="O1268" i="4" s="1"/>
  <c r="J1265" i="4"/>
  <c r="O1265" i="4" s="1"/>
  <c r="J1250" i="4"/>
  <c r="O1250" i="4" s="1"/>
  <c r="J1245" i="4"/>
  <c r="O1245" i="4" s="1"/>
  <c r="J1237" i="4"/>
  <c r="O1237" i="4" s="1"/>
  <c r="J1228" i="4"/>
  <c r="O1228" i="4" s="1"/>
  <c r="J1224" i="4"/>
  <c r="O1224" i="4" s="1"/>
  <c r="J1222" i="4"/>
  <c r="O1222" i="4" s="1"/>
  <c r="J1220" i="4"/>
  <c r="O1220" i="4" s="1"/>
  <c r="J1219" i="4"/>
  <c r="O1219" i="4" s="1"/>
  <c r="J1216" i="4"/>
  <c r="O1216" i="4" s="1"/>
  <c r="J1214" i="4"/>
  <c r="O1214" i="4" s="1"/>
  <c r="J1211" i="4"/>
  <c r="O1211" i="4" s="1"/>
  <c r="J1209" i="4"/>
  <c r="O1209" i="4" s="1"/>
  <c r="J1205" i="4"/>
  <c r="O1205" i="4" s="1"/>
  <c r="J1204" i="4"/>
  <c r="O1204" i="4" s="1"/>
  <c r="J1197" i="4"/>
  <c r="O1197" i="4" s="1"/>
  <c r="J1188" i="4"/>
  <c r="O1188" i="4" s="1"/>
  <c r="J1183" i="4"/>
  <c r="O1183" i="4" s="1"/>
  <c r="J1180" i="4"/>
  <c r="O1180" i="4" s="1"/>
  <c r="J1178" i="4"/>
  <c r="O1178" i="4" s="1"/>
  <c r="J1172" i="4"/>
  <c r="O1172" i="4" s="1"/>
  <c r="J1169" i="4"/>
  <c r="O1169" i="4" s="1"/>
  <c r="J1141" i="4"/>
  <c r="O1141" i="4" s="1"/>
  <c r="J1135" i="4"/>
  <c r="O1135" i="4" s="1"/>
  <c r="J1128" i="4"/>
  <c r="O1128" i="4" s="1"/>
  <c r="J1120" i="4"/>
  <c r="O1120" i="4" s="1"/>
  <c r="J1112" i="4"/>
  <c r="O1112" i="4" s="1"/>
  <c r="J1111" i="4"/>
  <c r="O1111" i="4" s="1"/>
  <c r="J1109" i="4"/>
  <c r="O1109" i="4" s="1"/>
  <c r="J1107" i="4"/>
  <c r="O1107" i="4" s="1"/>
  <c r="J1104" i="4"/>
  <c r="O1104" i="4" s="1"/>
  <c r="J1095" i="4"/>
  <c r="O1095" i="4" s="1"/>
  <c r="J1089" i="4"/>
  <c r="O1089" i="4" s="1"/>
  <c r="J1087" i="4"/>
  <c r="O1087" i="4" s="1"/>
  <c r="J1086" i="4"/>
  <c r="O1086" i="4" s="1"/>
  <c r="J1083" i="4"/>
  <c r="O1083" i="4" s="1"/>
  <c r="J1081" i="4"/>
  <c r="O1081" i="4" s="1"/>
  <c r="J1078" i="4"/>
  <c r="O1078" i="4" s="1"/>
  <c r="J1076" i="4"/>
  <c r="O1076" i="4" s="1"/>
  <c r="J1072" i="4"/>
  <c r="O1072" i="4" s="1"/>
  <c r="J1071" i="4"/>
  <c r="O1071" i="4" s="1"/>
  <c r="J1064" i="4"/>
  <c r="O1064" i="4" s="1"/>
  <c r="J1050" i="4"/>
  <c r="O1050" i="4" s="1"/>
  <c r="J1040" i="4"/>
  <c r="J1024" i="4"/>
  <c r="O1024" i="4" s="1"/>
  <c r="J1021" i="4"/>
  <c r="O1021" i="4" s="1"/>
  <c r="J1018" i="4"/>
  <c r="O1018" i="4" s="1"/>
  <c r="J979" i="4"/>
  <c r="O979" i="4" s="1"/>
  <c r="J984" i="4"/>
  <c r="O984" i="4" s="1"/>
  <c r="J964" i="4"/>
  <c r="O964" i="4" s="1"/>
  <c r="J969" i="4"/>
  <c r="O969" i="4" s="1"/>
  <c r="J956" i="4"/>
  <c r="O956" i="4" s="1"/>
  <c r="J951" i="4"/>
  <c r="O951" i="4" s="1"/>
  <c r="J944" i="4"/>
  <c r="O944" i="4" s="1"/>
  <c r="J937" i="4"/>
  <c r="O937" i="4" s="1"/>
  <c r="J930" i="4"/>
  <c r="O930" i="4" s="1"/>
  <c r="J927" i="4"/>
  <c r="O927" i="4" s="1"/>
  <c r="J926" i="4"/>
  <c r="O926" i="4" s="1"/>
  <c r="J924" i="4"/>
  <c r="O924" i="4" s="1"/>
  <c r="J922" i="4"/>
  <c r="O922" i="4" s="1"/>
  <c r="J919" i="4"/>
  <c r="O919" i="4" s="1"/>
  <c r="J916" i="4"/>
  <c r="O916" i="4" s="1"/>
  <c r="J911" i="4"/>
  <c r="O911" i="4" s="1"/>
  <c r="J909" i="4"/>
  <c r="O909" i="4" s="1"/>
  <c r="J907" i="4"/>
  <c r="O907" i="4" s="1"/>
  <c r="J903" i="4"/>
  <c r="O903" i="4" s="1"/>
  <c r="J901" i="4"/>
  <c r="O901" i="4" s="1"/>
  <c r="J899" i="4"/>
  <c r="O899" i="4" s="1"/>
  <c r="J898" i="4"/>
  <c r="O898" i="4" s="1"/>
  <c r="J895" i="4"/>
  <c r="O895" i="4" s="1"/>
  <c r="J893" i="4"/>
  <c r="O893" i="4" s="1"/>
  <c r="J890" i="4"/>
  <c r="O890" i="4" s="1"/>
  <c r="J888" i="4"/>
  <c r="O888" i="4" s="1"/>
  <c r="J886" i="4"/>
  <c r="O886" i="4" s="1"/>
  <c r="J884" i="4"/>
  <c r="O884" i="4" s="1"/>
  <c r="J883" i="4"/>
  <c r="O883" i="4" s="1"/>
  <c r="J871" i="4"/>
  <c r="O871" i="4" s="1"/>
  <c r="J868" i="4"/>
  <c r="O868" i="4" s="1"/>
  <c r="J866" i="4"/>
  <c r="O866" i="4" s="1"/>
  <c r="J864" i="4"/>
  <c r="J862" i="4"/>
  <c r="O862" i="4" s="1"/>
  <c r="J857" i="4"/>
  <c r="O857" i="4" s="1"/>
  <c r="J854" i="4"/>
  <c r="O854" i="4" s="1"/>
  <c r="J852" i="4"/>
  <c r="O852" i="4" s="1"/>
  <c r="J836" i="4"/>
  <c r="O836" i="4" s="1"/>
  <c r="J830" i="4"/>
  <c r="O830" i="4" s="1"/>
  <c r="J658" i="4"/>
  <c r="O658" i="4" s="1"/>
  <c r="J817" i="4"/>
  <c r="O817" i="4" s="1"/>
  <c r="J810" i="4"/>
  <c r="O810" i="4" s="1"/>
  <c r="J803" i="4"/>
  <c r="O803" i="4" s="1"/>
  <c r="J796" i="4"/>
  <c r="O796" i="4" s="1"/>
  <c r="J793" i="4"/>
  <c r="O793" i="4" s="1"/>
  <c r="J790" i="4"/>
  <c r="O790" i="4" s="1"/>
  <c r="J788" i="4"/>
  <c r="O788" i="4" s="1"/>
  <c r="J785" i="4"/>
  <c r="O785" i="4" s="1"/>
  <c r="J782" i="4"/>
  <c r="O782" i="4" s="1"/>
  <c r="J777" i="4"/>
  <c r="O777" i="4" s="1"/>
  <c r="J775" i="4"/>
  <c r="O775" i="4" s="1"/>
  <c r="J773" i="4"/>
  <c r="O773" i="4" s="1"/>
  <c r="J766" i="4"/>
  <c r="O766" i="4" s="1"/>
  <c r="J764" i="4"/>
  <c r="O764" i="4" s="1"/>
  <c r="J762" i="4"/>
  <c r="O762" i="4" s="1"/>
  <c r="J761" i="4"/>
  <c r="O761" i="4" s="1"/>
  <c r="J758" i="4"/>
  <c r="O758" i="4" s="1"/>
  <c r="J753" i="4"/>
  <c r="O753" i="4" s="1"/>
  <c r="J751" i="4"/>
  <c r="O751" i="4" s="1"/>
  <c r="J749" i="4"/>
  <c r="O749" i="4" s="1"/>
  <c r="J747" i="4"/>
  <c r="O747" i="4" s="1"/>
  <c r="J746" i="4"/>
  <c r="O746" i="4" s="1"/>
  <c r="J729" i="4"/>
  <c r="O729" i="4" s="1"/>
  <c r="J688" i="4"/>
  <c r="O688" i="4" s="1"/>
  <c r="J665" i="4"/>
  <c r="O665" i="4" s="1"/>
  <c r="J650" i="4"/>
  <c r="O650" i="4" s="1"/>
  <c r="J647" i="4"/>
  <c r="O647" i="4" s="1"/>
  <c r="J641" i="4"/>
  <c r="O641" i="4" s="1"/>
  <c r="J638" i="4"/>
  <c r="O638" i="4" s="1"/>
  <c r="J635" i="4"/>
  <c r="O635" i="4" s="1"/>
  <c r="J633" i="4"/>
  <c r="O633" i="4" s="1"/>
  <c r="J630" i="4"/>
  <c r="O630" i="4" s="1"/>
  <c r="J628" i="4"/>
  <c r="O628" i="4" s="1"/>
  <c r="J627" i="4"/>
  <c r="O627" i="4" s="1"/>
  <c r="J585" i="4"/>
  <c r="O585" i="4" s="1"/>
  <c r="J573" i="4"/>
  <c r="O573" i="4" s="1"/>
  <c r="J567" i="4"/>
  <c r="J550" i="4"/>
  <c r="J543" i="4"/>
  <c r="J523" i="4"/>
  <c r="O523" i="4" s="1"/>
  <c r="J516" i="4"/>
  <c r="J448" i="4"/>
  <c r="O448" i="4" s="1"/>
  <c r="J348" i="4"/>
  <c r="J498" i="4"/>
  <c r="O498" i="4" s="1"/>
  <c r="J493" i="4"/>
  <c r="O493" i="4" s="1"/>
  <c r="J488" i="4"/>
  <c r="O488" i="4" s="1"/>
  <c r="J480" i="4"/>
  <c r="O480" i="4" s="1"/>
  <c r="J481" i="4"/>
  <c r="O481" i="4" s="1"/>
  <c r="J478" i="4"/>
  <c r="O478" i="4" s="1"/>
  <c r="J463" i="4"/>
  <c r="J456" i="4"/>
  <c r="O456" i="4" s="1"/>
  <c r="J452" i="4"/>
  <c r="O452" i="4" s="1"/>
  <c r="J451" i="4"/>
  <c r="O451" i="4" s="1"/>
  <c r="J450" i="4"/>
  <c r="O450" i="4" s="1"/>
  <c r="J449" i="4"/>
  <c r="O449" i="4" s="1"/>
  <c r="J446" i="4"/>
  <c r="O446" i="4" s="1"/>
  <c r="J444" i="4"/>
  <c r="J441" i="4"/>
  <c r="J438" i="4"/>
  <c r="O438" i="4" s="1"/>
  <c r="J435" i="4"/>
  <c r="O435" i="4" s="1"/>
  <c r="J434" i="4"/>
  <c r="O434" i="4" s="1"/>
  <c r="J432" i="4"/>
  <c r="O432" i="4" s="1"/>
  <c r="J430" i="4"/>
  <c r="O430" i="4" s="1"/>
  <c r="J427" i="4"/>
  <c r="O427" i="4" s="1"/>
  <c r="J425" i="4"/>
  <c r="O425" i="4" s="1"/>
  <c r="J422" i="4"/>
  <c r="O422" i="4" s="1"/>
  <c r="J420" i="4"/>
  <c r="O420" i="4" s="1"/>
  <c r="J418" i="4"/>
  <c r="O418" i="4" s="1"/>
  <c r="J412" i="4"/>
  <c r="O412" i="4" s="1"/>
  <c r="J410" i="4"/>
  <c r="O410" i="4" s="1"/>
  <c r="J398" i="4"/>
  <c r="J396" i="4"/>
  <c r="O396" i="4" s="1"/>
  <c r="J394" i="4"/>
  <c r="O394" i="4" s="1"/>
  <c r="J392" i="4"/>
  <c r="O392" i="4" s="1"/>
  <c r="J385" i="4"/>
  <c r="O385" i="4" s="1"/>
  <c r="J383" i="4"/>
  <c r="J380" i="4"/>
  <c r="O380" i="4" s="1"/>
  <c r="J375" i="4"/>
  <c r="O375" i="4" s="1"/>
  <c r="J373" i="4"/>
  <c r="O373" i="4" s="1"/>
  <c r="J372" i="4"/>
  <c r="O372" i="4" s="1"/>
  <c r="J369" i="4"/>
  <c r="O369" i="4" s="1"/>
  <c r="O367" i="4"/>
  <c r="J362" i="4"/>
  <c r="O362" i="4" s="1"/>
  <c r="J360" i="4"/>
  <c r="O360" i="4" s="1"/>
  <c r="J358" i="4"/>
  <c r="O358" i="4" s="1"/>
  <c r="J355" i="4"/>
  <c r="O355" i="4" s="1"/>
  <c r="J354" i="4"/>
  <c r="J350" i="4"/>
  <c r="J347" i="4"/>
  <c r="O347" i="4" s="1"/>
  <c r="J342" i="4"/>
  <c r="O342" i="4" s="1"/>
  <c r="J339" i="4"/>
  <c r="O339" i="4" s="1"/>
  <c r="J337" i="4"/>
  <c r="O337" i="4" s="1"/>
  <c r="J335" i="4"/>
  <c r="O335" i="4" s="1"/>
  <c r="J333" i="4"/>
  <c r="O333" i="4" s="1"/>
  <c r="J316" i="4"/>
  <c r="J312" i="4"/>
  <c r="O312" i="4" s="1"/>
  <c r="J310" i="4"/>
  <c r="O310" i="4" s="1"/>
  <c r="J308" i="4"/>
  <c r="O308" i="4" s="1"/>
  <c r="J302" i="4"/>
  <c r="J299" i="4"/>
  <c r="O299" i="4" s="1"/>
  <c r="J286" i="4"/>
  <c r="O286" i="4" s="1"/>
  <c r="J279" i="4"/>
  <c r="O279" i="4" s="1"/>
  <c r="J126" i="4"/>
  <c r="J110" i="4"/>
  <c r="O110" i="4" s="1"/>
  <c r="J106" i="4"/>
  <c r="O106" i="4" s="1"/>
  <c r="J83" i="4"/>
  <c r="O83" i="4" s="1"/>
  <c r="J70" i="4"/>
  <c r="J69" i="4"/>
  <c r="O69" i="4" s="1"/>
  <c r="J58" i="4"/>
  <c r="O58" i="4" s="1"/>
  <c r="J33" i="4"/>
  <c r="O33" i="4" s="1"/>
  <c r="J25" i="4"/>
  <c r="O25" i="4" s="1"/>
  <c r="J23" i="4"/>
  <c r="O23" i="4" s="1"/>
  <c r="J10" i="4"/>
  <c r="O1040" i="4" l="1"/>
  <c r="O567" i="4"/>
  <c r="O354" i="4"/>
  <c r="J353" i="4"/>
  <c r="J301" i="4"/>
  <c r="O70" i="4"/>
  <c r="O543" i="4"/>
  <c r="O398" i="4"/>
  <c r="J397" i="4"/>
  <c r="J124" i="4"/>
  <c r="J119" i="4" s="1"/>
  <c r="O126" i="4"/>
  <c r="O302" i="4"/>
  <c r="O316" i="4"/>
  <c r="O444" i="4"/>
  <c r="O348" i="4"/>
  <c r="O516" i="4"/>
  <c r="J863" i="4"/>
  <c r="O863" i="4" s="1"/>
  <c r="O864" i="4"/>
  <c r="O350" i="4"/>
  <c r="O383" i="4"/>
  <c r="J440" i="4"/>
  <c r="O441" i="4"/>
  <c r="O463" i="4"/>
  <c r="J549" i="4"/>
  <c r="O550" i="4"/>
  <c r="O293" i="4"/>
  <c r="J65" i="990" l="1"/>
  <c r="J64" i="990" s="1"/>
  <c r="I65" i="990"/>
  <c r="I64" i="990" s="1"/>
  <c r="K66" i="990"/>
  <c r="K65" i="990" s="1"/>
  <c r="K64" i="990" s="1"/>
  <c r="J61" i="990"/>
  <c r="J60" i="990" s="1"/>
  <c r="I61" i="990"/>
  <c r="I60" i="990" s="1"/>
  <c r="K61" i="990"/>
  <c r="K60" i="990" s="1"/>
  <c r="J53" i="990"/>
  <c r="I53" i="990"/>
  <c r="K53" i="990"/>
  <c r="J48" i="990"/>
  <c r="J47" i="990" s="1"/>
  <c r="I49" i="990"/>
  <c r="I48" i="990" s="1"/>
  <c r="I47" i="990" s="1"/>
  <c r="K47" i="990"/>
  <c r="J42" i="990"/>
  <c r="I42" i="990"/>
  <c r="K42" i="990"/>
  <c r="I18" i="990"/>
  <c r="I21" i="990"/>
  <c r="I13" i="990"/>
  <c r="K63" i="990" l="1"/>
  <c r="K59" i="990"/>
  <c r="K52" i="990"/>
  <c r="K41" i="990"/>
  <c r="K28" i="990"/>
  <c r="J63" i="990"/>
  <c r="J59" i="990"/>
  <c r="J52" i="990"/>
  <c r="J46" i="990" s="1"/>
  <c r="J41" i="990"/>
  <c r="J40" i="990" s="1"/>
  <c r="J28" i="990"/>
  <c r="K40" i="990" l="1"/>
  <c r="K27" i="990"/>
  <c r="J27" i="990"/>
  <c r="K46" i="990"/>
  <c r="J58" i="990"/>
  <c r="J57" i="990" s="1"/>
  <c r="K58" i="990"/>
  <c r="J260" i="3"/>
  <c r="J259" i="3" s="1"/>
  <c r="J258" i="3" s="1"/>
  <c r="J250" i="3"/>
  <c r="J240" i="3"/>
  <c r="J232" i="3"/>
  <c r="J226" i="3"/>
  <c r="J215" i="3"/>
  <c r="J210" i="3"/>
  <c r="J209" i="3" s="1"/>
  <c r="J196" i="3"/>
  <c r="J188" i="3"/>
  <c r="J185" i="3"/>
  <c r="J183" i="3"/>
  <c r="J178" i="3"/>
  <c r="J177" i="3" s="1"/>
  <c r="J174" i="3"/>
  <c r="J173" i="3" s="1"/>
  <c r="J172" i="3" s="1"/>
  <c r="J162" i="3"/>
  <c r="J156" i="3"/>
  <c r="J155" i="3" s="1"/>
  <c r="J150" i="3"/>
  <c r="J148" i="3"/>
  <c r="J145" i="3"/>
  <c r="J143" i="3"/>
  <c r="J138" i="3"/>
  <c r="J130" i="3"/>
  <c r="J120" i="3"/>
  <c r="J119" i="3" s="1"/>
  <c r="J106" i="3"/>
  <c r="J105" i="3" s="1"/>
  <c r="J103" i="3"/>
  <c r="J95" i="3"/>
  <c r="J87" i="3"/>
  <c r="J85" i="3"/>
  <c r="J78" i="3"/>
  <c r="J69" i="3"/>
  <c r="J50" i="3"/>
  <c r="J43" i="3"/>
  <c r="J33" i="3"/>
  <c r="J31" i="3"/>
  <c r="J23" i="3"/>
  <c r="J15" i="3"/>
  <c r="J14" i="3" s="1"/>
  <c r="J254" i="3"/>
  <c r="J238" i="3"/>
  <c r="J212" i="3"/>
  <c r="J205" i="3"/>
  <c r="J204" i="3" s="1"/>
  <c r="J191" i="3"/>
  <c r="J190" i="3" s="1"/>
  <c r="J181" i="3"/>
  <c r="J164" i="3"/>
  <c r="J152" i="3"/>
  <c r="J140" i="3"/>
  <c r="J136" i="3"/>
  <c r="J128" i="3"/>
  <c r="J124" i="3"/>
  <c r="J114" i="3"/>
  <c r="J112" i="3"/>
  <c r="J110" i="3"/>
  <c r="J101" i="3"/>
  <c r="J93" i="3"/>
  <c r="J82" i="3"/>
  <c r="J80" i="3"/>
  <c r="J56" i="3"/>
  <c r="J54" i="3"/>
  <c r="J27" i="3"/>
  <c r="I260" i="3"/>
  <c r="I259" i="3" s="1"/>
  <c r="I258" i="3" s="1"/>
  <c r="I254" i="3"/>
  <c r="I250" i="3"/>
  <c r="I248" i="3"/>
  <c r="I240" i="3"/>
  <c r="I237" i="3" s="1"/>
  <c r="I233" i="3"/>
  <c r="I232" i="3" s="1"/>
  <c r="I231" i="3" s="1"/>
  <c r="I230" i="3" s="1"/>
  <c r="I226" i="3"/>
  <c r="I215" i="3"/>
  <c r="I214" i="3" s="1"/>
  <c r="I212" i="3"/>
  <c r="I210" i="3"/>
  <c r="I209" i="3" s="1"/>
  <c r="I205" i="3"/>
  <c r="I204" i="3" s="1"/>
  <c r="I198" i="3"/>
  <c r="I196" i="3"/>
  <c r="I191" i="3"/>
  <c r="I190" i="3" s="1"/>
  <c r="I188" i="3"/>
  <c r="I187" i="3" s="1"/>
  <c r="I185" i="3"/>
  <c r="I183" i="3"/>
  <c r="I181" i="3"/>
  <c r="I178" i="3"/>
  <c r="I177" i="3" s="1"/>
  <c r="I174" i="3"/>
  <c r="I173" i="3" s="1"/>
  <c r="I172" i="3" s="1"/>
  <c r="I166" i="3"/>
  <c r="I164" i="3"/>
  <c r="I162" i="3"/>
  <c r="I156" i="3"/>
  <c r="I155" i="3" s="1"/>
  <c r="I152" i="3"/>
  <c r="I150" i="3"/>
  <c r="I148" i="3"/>
  <c r="I145" i="3"/>
  <c r="I143" i="3"/>
  <c r="I140" i="3"/>
  <c r="I138" i="3"/>
  <c r="I136" i="3"/>
  <c r="I132" i="3"/>
  <c r="I130" i="3"/>
  <c r="I128" i="3"/>
  <c r="I125" i="3"/>
  <c r="I124" i="3" s="1"/>
  <c r="I120" i="3"/>
  <c r="I119" i="3" s="1"/>
  <c r="I114" i="3"/>
  <c r="I112" i="3"/>
  <c r="I110" i="3"/>
  <c r="I106" i="3"/>
  <c r="I105" i="3" s="1"/>
  <c r="I103" i="3"/>
  <c r="I101" i="3"/>
  <c r="I98" i="3"/>
  <c r="I97" i="3" s="1"/>
  <c r="I95" i="3"/>
  <c r="I93" i="3"/>
  <c r="I90" i="3"/>
  <c r="I87" i="3"/>
  <c r="I85" i="3"/>
  <c r="I82" i="3"/>
  <c r="I80" i="3"/>
  <c r="I78" i="3"/>
  <c r="I76" i="3"/>
  <c r="I73" i="3"/>
  <c r="I69" i="3"/>
  <c r="I66" i="3"/>
  <c r="I63" i="3"/>
  <c r="I56" i="3"/>
  <c r="I54" i="3"/>
  <c r="I52" i="3"/>
  <c r="I50" i="3"/>
  <c r="I43" i="3"/>
  <c r="I33" i="3"/>
  <c r="I31" i="3"/>
  <c r="I29" i="3"/>
  <c r="I27" i="3"/>
  <c r="I25" i="3"/>
  <c r="I23" i="3"/>
  <c r="I17" i="3"/>
  <c r="I15" i="3"/>
  <c r="I14" i="3" s="1"/>
  <c r="I7" i="3"/>
  <c r="K1429" i="4"/>
  <c r="N1429" i="4" s="1"/>
  <c r="O1429" i="4" s="1"/>
  <c r="K1427" i="4"/>
  <c r="N1427" i="4" s="1"/>
  <c r="O1427" i="4" s="1"/>
  <c r="K1425" i="4"/>
  <c r="N1425" i="4" s="1"/>
  <c r="O1425" i="4" s="1"/>
  <c r="K1423" i="4"/>
  <c r="N1423" i="4" s="1"/>
  <c r="O1423" i="4" s="1"/>
  <c r="K1410" i="4"/>
  <c r="N1410" i="4" s="1"/>
  <c r="O1410" i="4" s="1"/>
  <c r="K1403" i="4"/>
  <c r="N1403" i="4" s="1"/>
  <c r="O1403" i="4" s="1"/>
  <c r="K1396" i="4"/>
  <c r="K1394" i="4"/>
  <c r="N1394" i="4" s="1"/>
  <c r="O1394" i="4" s="1"/>
  <c r="K1393" i="4"/>
  <c r="N1393" i="4" s="1"/>
  <c r="O1393" i="4" s="1"/>
  <c r="K1390" i="4"/>
  <c r="N1390" i="4" s="1"/>
  <c r="O1390" i="4" s="1"/>
  <c r="K1388" i="4"/>
  <c r="N1388" i="4" s="1"/>
  <c r="O1388" i="4" s="1"/>
  <c r="K1386" i="4"/>
  <c r="N1386" i="4" s="1"/>
  <c r="O1386" i="4" s="1"/>
  <c r="K1384" i="4"/>
  <c r="N1384" i="4" s="1"/>
  <c r="O1384" i="4" s="1"/>
  <c r="K1036" i="4"/>
  <c r="N1036" i="4" s="1"/>
  <c r="O1036" i="4" s="1"/>
  <c r="K1034" i="4"/>
  <c r="N1034" i="4" s="1"/>
  <c r="O1034" i="4" s="1"/>
  <c r="K1032" i="4"/>
  <c r="N1032" i="4" s="1"/>
  <c r="O1032" i="4" s="1"/>
  <c r="K1030" i="4"/>
  <c r="N1030" i="4" s="1"/>
  <c r="O1030" i="4" s="1"/>
  <c r="K1028" i="4"/>
  <c r="N1028" i="4" s="1"/>
  <c r="O1028" i="4" s="1"/>
  <c r="K822" i="4"/>
  <c r="N822" i="4" s="1"/>
  <c r="O822" i="4" s="1"/>
  <c r="N792" i="4"/>
  <c r="O792" i="4" s="1"/>
  <c r="K756" i="4"/>
  <c r="N756" i="4" s="1"/>
  <c r="O756" i="4" s="1"/>
  <c r="N726" i="4"/>
  <c r="O726" i="4" s="1"/>
  <c r="K608" i="4"/>
  <c r="N608" i="4" s="1"/>
  <c r="O608" i="4" s="1"/>
  <c r="N539" i="4"/>
  <c r="K508" i="4"/>
  <c r="N508" i="4" s="1"/>
  <c r="O508" i="4" s="1"/>
  <c r="K503" i="4"/>
  <c r="N503" i="4" s="1"/>
  <c r="O503" i="4" s="1"/>
  <c r="K53" i="4"/>
  <c r="N53" i="4" s="1"/>
  <c r="O53" i="4" s="1"/>
  <c r="K51" i="4"/>
  <c r="N51" i="4" s="1"/>
  <c r="O51" i="4" s="1"/>
  <c r="K49" i="4"/>
  <c r="N49" i="4" s="1"/>
  <c r="O49" i="4" s="1"/>
  <c r="K47" i="4"/>
  <c r="N47" i="4" s="1"/>
  <c r="O47" i="4" s="1"/>
  <c r="O539" i="4" l="1"/>
  <c r="J237" i="3"/>
  <c r="J230" i="3"/>
  <c r="J6" i="3"/>
  <c r="I225" i="3"/>
  <c r="J225" i="3"/>
  <c r="K57" i="990"/>
  <c r="E9" i="991" s="1"/>
  <c r="J187" i="3"/>
  <c r="N1396" i="4"/>
  <c r="O1396" i="4" s="1"/>
  <c r="I193" i="3"/>
  <c r="J49" i="3"/>
  <c r="J58" i="3"/>
  <c r="J198" i="3"/>
  <c r="J193" i="3" s="1"/>
  <c r="J127" i="3"/>
  <c r="J89" i="3"/>
  <c r="J72" i="3"/>
  <c r="I58" i="3"/>
  <c r="D9" i="991"/>
  <c r="I36" i="3"/>
  <c r="I180" i="3"/>
  <c r="I147" i="3"/>
  <c r="J247" i="3"/>
  <c r="J236" i="3" s="1"/>
  <c r="J235" i="3" s="1"/>
  <c r="J208" i="3"/>
  <c r="J207" i="3" s="1"/>
  <c r="J166" i="3"/>
  <c r="J158" i="3" s="1"/>
  <c r="J142" i="3"/>
  <c r="J109" i="3"/>
  <c r="J84" i="3"/>
  <c r="J36" i="3"/>
  <c r="J22" i="3"/>
  <c r="J21" i="3" s="1"/>
  <c r="I158" i="3"/>
  <c r="I100" i="3"/>
  <c r="I84" i="3"/>
  <c r="I49" i="3"/>
  <c r="I72" i="3"/>
  <c r="I89" i="3"/>
  <c r="I142" i="3"/>
  <c r="J147" i="3"/>
  <c r="J180" i="3"/>
  <c r="J176" i="3" s="1"/>
  <c r="I109" i="3"/>
  <c r="I135" i="3"/>
  <c r="I208" i="3"/>
  <c r="I207" i="3" s="1"/>
  <c r="I22" i="3"/>
  <c r="I21" i="3" s="1"/>
  <c r="I65" i="3"/>
  <c r="I127" i="3"/>
  <c r="I247" i="3"/>
  <c r="I236" i="3" s="1"/>
  <c r="I235" i="3" s="1"/>
  <c r="I229" i="3" s="1"/>
  <c r="J65" i="3"/>
  <c r="J100" i="3"/>
  <c r="J135" i="3"/>
  <c r="I6" i="3"/>
  <c r="K1437" i="4"/>
  <c r="K1436" i="4" s="1"/>
  <c r="K1434" i="4"/>
  <c r="K1431" i="4"/>
  <c r="K1422" i="4"/>
  <c r="K1417" i="4"/>
  <c r="K1414" i="4"/>
  <c r="K1411" i="4"/>
  <c r="K1409" i="4"/>
  <c r="K1406" i="4"/>
  <c r="K1404" i="4"/>
  <c r="K1399" i="4"/>
  <c r="K1392" i="4"/>
  <c r="K1383" i="4"/>
  <c r="K1378" i="4"/>
  <c r="K1377" i="4" s="1"/>
  <c r="K1375" i="4"/>
  <c r="K1373" i="4"/>
  <c r="K1357" i="4"/>
  <c r="K1356" i="4" s="1"/>
  <c r="K1354" i="4"/>
  <c r="K1353" i="4" s="1"/>
  <c r="K1351" i="4"/>
  <c r="K1350" i="4" s="1"/>
  <c r="K1343" i="4"/>
  <c r="K1338" i="4"/>
  <c r="K1332" i="4"/>
  <c r="K1323" i="4"/>
  <c r="K1319" i="4"/>
  <c r="K1317" i="4"/>
  <c r="K1311" i="4"/>
  <c r="K1309" i="4"/>
  <c r="K1306" i="4"/>
  <c r="K1304" i="4"/>
  <c r="K1299" i="4"/>
  <c r="K1292" i="4"/>
  <c r="K1283" i="4"/>
  <c r="K1278" i="4"/>
  <c r="K1275" i="4"/>
  <c r="K1273" i="4"/>
  <c r="K1269" i="4"/>
  <c r="K1267" i="4"/>
  <c r="K1264" i="4"/>
  <c r="K1249" i="4"/>
  <c r="K1248" i="4" s="1"/>
  <c r="K1244" i="4"/>
  <c r="K1243" i="4" s="1"/>
  <c r="K1236" i="4"/>
  <c r="K1235" i="4" s="1"/>
  <c r="K1227" i="4"/>
  <c r="K1226" i="4" s="1"/>
  <c r="K1223" i="4"/>
  <c r="K1221" i="4"/>
  <c r="K1218" i="4"/>
  <c r="K1215" i="4"/>
  <c r="K1213" i="4"/>
  <c r="K1210" i="4"/>
  <c r="K1208" i="4"/>
  <c r="K1203" i="4"/>
  <c r="K1196" i="4"/>
  <c r="K1195" i="4" s="1"/>
  <c r="K1187" i="4"/>
  <c r="K1186" i="4" s="1"/>
  <c r="K1182" i="4"/>
  <c r="K1181" i="4" s="1"/>
  <c r="K1179" i="4"/>
  <c r="K1177" i="4"/>
  <c r="K1173" i="4"/>
  <c r="K1171" i="4"/>
  <c r="K1170" i="4" s="1"/>
  <c r="K1168" i="4"/>
  <c r="K1167" i="4" s="1"/>
  <c r="K1136" i="4"/>
  <c r="K1134" i="4"/>
  <c r="K1127" i="4"/>
  <c r="K1119" i="4"/>
  <c r="K1110" i="4"/>
  <c r="K1108" i="4"/>
  <c r="K1106" i="4"/>
  <c r="K1103" i="4"/>
  <c r="K1094" i="4"/>
  <c r="K1088" i="4"/>
  <c r="K1084" i="4" s="1"/>
  <c r="K1080" i="4"/>
  <c r="K1077" i="4"/>
  <c r="K1075" i="4"/>
  <c r="K1070" i="4"/>
  <c r="K1063" i="4"/>
  <c r="K1049" i="4"/>
  <c r="K1048" i="4" s="1"/>
  <c r="K1039" i="4"/>
  <c r="K1038" i="4" s="1"/>
  <c r="K1037" i="4" s="1"/>
  <c r="K1035" i="4"/>
  <c r="K1033" i="4"/>
  <c r="K1031" i="4"/>
  <c r="K1029" i="4"/>
  <c r="K1027" i="4"/>
  <c r="K1023" i="4"/>
  <c r="K1020" i="4"/>
  <c r="K1017" i="4"/>
  <c r="K1016" i="4" s="1"/>
  <c r="K983" i="4"/>
  <c r="K982" i="4" s="1"/>
  <c r="K981" i="4" s="1"/>
  <c r="K980" i="4" s="1"/>
  <c r="K978" i="4"/>
  <c r="K977" i="4" s="1"/>
  <c r="K976" i="4" s="1"/>
  <c r="K975" i="4" s="1"/>
  <c r="K955" i="4"/>
  <c r="K950" i="4"/>
  <c r="K943" i="4"/>
  <c r="K938" i="4" s="1"/>
  <c r="K936" i="4"/>
  <c r="K935" i="4" s="1"/>
  <c r="K929" i="4"/>
  <c r="K928" i="4" s="1"/>
  <c r="K925" i="4"/>
  <c r="K923" i="4"/>
  <c r="K921" i="4"/>
  <c r="K918" i="4"/>
  <c r="K917" i="4" s="1"/>
  <c r="K915" i="4"/>
  <c r="K914" i="4" s="1"/>
  <c r="K910" i="4"/>
  <c r="K908" i="4"/>
  <c r="K906" i="4"/>
  <c r="K902" i="4"/>
  <c r="K900" i="4"/>
  <c r="K897" i="4"/>
  <c r="K894" i="4"/>
  <c r="K892" i="4"/>
  <c r="K889" i="4"/>
  <c r="K887" i="4"/>
  <c r="K885" i="4"/>
  <c r="K882" i="4"/>
  <c r="K870" i="4"/>
  <c r="K869" i="4" s="1"/>
  <c r="K867" i="4"/>
  <c r="K865" i="4"/>
  <c r="K861" i="4"/>
  <c r="K856" i="4"/>
  <c r="K853" i="4"/>
  <c r="K851" i="4"/>
  <c r="K835" i="4"/>
  <c r="K834" i="4" s="1"/>
  <c r="K829" i="4"/>
  <c r="K821" i="4"/>
  <c r="K815" i="4"/>
  <c r="K814" i="4" s="1"/>
  <c r="K813" i="4" s="1"/>
  <c r="K804" i="4"/>
  <c r="K791" i="4"/>
  <c r="K787" i="4"/>
  <c r="K784" i="4"/>
  <c r="K783" i="4" s="1"/>
  <c r="K781" i="4"/>
  <c r="K780" i="4" s="1"/>
  <c r="K776" i="4"/>
  <c r="K774" i="4"/>
  <c r="K772" i="4"/>
  <c r="K763" i="4"/>
  <c r="K760" i="4"/>
  <c r="K757" i="4"/>
  <c r="K755" i="4"/>
  <c r="K752" i="4"/>
  <c r="K750" i="4"/>
  <c r="K748" i="4"/>
  <c r="K745" i="4"/>
  <c r="K728" i="4"/>
  <c r="K727" i="4" s="1"/>
  <c r="K725" i="4"/>
  <c r="K714" i="4"/>
  <c r="K713" i="4" s="1"/>
  <c r="K711" i="4"/>
  <c r="K709" i="4"/>
  <c r="K693" i="4"/>
  <c r="K692" i="4" s="1"/>
  <c r="K687" i="4"/>
  <c r="K664" i="4"/>
  <c r="K657" i="4"/>
  <c r="K649" i="4"/>
  <c r="K648" i="4" s="1"/>
  <c r="K646" i="4"/>
  <c r="K645" i="4" s="1"/>
  <c r="K640" i="4"/>
  <c r="K634" i="4"/>
  <c r="K632" i="4"/>
  <c r="K629" i="4"/>
  <c r="K626" i="4"/>
  <c r="K607" i="4"/>
  <c r="K593" i="4"/>
  <c r="K592" i="4" s="1"/>
  <c r="K588" i="4"/>
  <c r="K587" i="4" s="1"/>
  <c r="K584" i="4"/>
  <c r="K572" i="4"/>
  <c r="K571" i="4" s="1"/>
  <c r="K566" i="4"/>
  <c r="K565" i="4" s="1"/>
  <c r="K558" i="4"/>
  <c r="K549" i="4"/>
  <c r="K548" i="4" s="1"/>
  <c r="K542" i="4"/>
  <c r="K538" i="4"/>
  <c r="K530" i="4"/>
  <c r="K522" i="4"/>
  <c r="K515" i="4"/>
  <c r="K507" i="4"/>
  <c r="K502" i="4"/>
  <c r="K496" i="4"/>
  <c r="K492" i="4"/>
  <c r="K487" i="4"/>
  <c r="K485" i="4" s="1"/>
  <c r="K479" i="4"/>
  <c r="K477" i="4"/>
  <c r="K472" i="4"/>
  <c r="K469" i="4"/>
  <c r="K466" i="4"/>
  <c r="K464" i="4"/>
  <c r="K462" i="4"/>
  <c r="K459" i="4"/>
  <c r="K455" i="4"/>
  <c r="K454" i="4" s="1"/>
  <c r="K453" i="4" s="1"/>
  <c r="K447" i="4"/>
  <c r="K445" i="4"/>
  <c r="K443" i="4"/>
  <c r="K437" i="4"/>
  <c r="K436" i="4" s="1"/>
  <c r="K433" i="4"/>
  <c r="K431" i="4"/>
  <c r="K429" i="4"/>
  <c r="K426" i="4"/>
  <c r="K421" i="4"/>
  <c r="K419" i="4"/>
  <c r="K417" i="4"/>
  <c r="K411" i="4"/>
  <c r="K395" i="4"/>
  <c r="K393" i="4"/>
  <c r="K391" i="4"/>
  <c r="K384" i="4"/>
  <c r="K374" i="4"/>
  <c r="K368" i="4"/>
  <c r="N368" i="4" s="1"/>
  <c r="K366" i="4"/>
  <c r="K359" i="4"/>
  <c r="K349" i="4"/>
  <c r="K346" i="4"/>
  <c r="K341" i="4"/>
  <c r="K338" i="4"/>
  <c r="K334" i="4"/>
  <c r="K332" i="4"/>
  <c r="K323" i="4"/>
  <c r="K317" i="4"/>
  <c r="K315" i="4"/>
  <c r="K313" i="4"/>
  <c r="K311" i="4"/>
  <c r="K309" i="4"/>
  <c r="K300" i="4"/>
  <c r="K298" i="4"/>
  <c r="K291" i="4"/>
  <c r="K285" i="4"/>
  <c r="K284" i="4" s="1"/>
  <c r="K283" i="4" s="1"/>
  <c r="K282" i="4" s="1"/>
  <c r="K281" i="4" s="1"/>
  <c r="K278" i="4"/>
  <c r="K155" i="4"/>
  <c r="K146" i="4"/>
  <c r="K109" i="4"/>
  <c r="K105" i="4"/>
  <c r="K82" i="4"/>
  <c r="N82" i="4" s="1"/>
  <c r="K67" i="4"/>
  <c r="K66" i="4" s="1"/>
  <c r="K57" i="4"/>
  <c r="K55" i="4"/>
  <c r="K52" i="4"/>
  <c r="K50" i="4"/>
  <c r="K48" i="4"/>
  <c r="K46" i="4"/>
  <c r="K41" i="4"/>
  <c r="K38" i="4"/>
  <c r="K32" i="4"/>
  <c r="K24" i="4"/>
  <c r="K22" i="4"/>
  <c r="K686" i="4" l="1"/>
  <c r="J48" i="3"/>
  <c r="I176" i="3"/>
  <c r="J108" i="3"/>
  <c r="K21" i="4"/>
  <c r="K20" i="4" s="1"/>
  <c r="K297" i="4"/>
  <c r="K104" i="4"/>
  <c r="K1225" i="4"/>
  <c r="J224" i="3"/>
  <c r="I224" i="3"/>
  <c r="I35" i="3"/>
  <c r="I5" i="3" s="1"/>
  <c r="J35" i="3"/>
  <c r="J5" i="3" s="1"/>
  <c r="K966" i="4"/>
  <c r="K967" i="4"/>
  <c r="K828" i="4"/>
  <c r="K827" i="4" s="1"/>
  <c r="K855" i="4"/>
  <c r="K575" i="4"/>
  <c r="K954" i="4"/>
  <c r="K1126" i="4"/>
  <c r="K1266" i="4"/>
  <c r="K1382" i="4"/>
  <c r="K820" i="4"/>
  <c r="K1019" i="4"/>
  <c r="K1282" i="4"/>
  <c r="K1342" i="4"/>
  <c r="K1022" i="4"/>
  <c r="K1062" i="4"/>
  <c r="K1047" i="4" s="1"/>
  <c r="K1093" i="4"/>
  <c r="K1291" i="4"/>
  <c r="K1322" i="4"/>
  <c r="K1430" i="4"/>
  <c r="K1277" i="4"/>
  <c r="K1337" i="4"/>
  <c r="K949" i="4"/>
  <c r="K1263" i="4"/>
  <c r="K1331" i="4"/>
  <c r="K1433" i="4"/>
  <c r="K1118" i="4"/>
  <c r="K1102" i="4"/>
  <c r="K801" i="4"/>
  <c r="K547" i="4"/>
  <c r="K501" i="4"/>
  <c r="K557" i="4"/>
  <c r="K506" i="4"/>
  <c r="K659" i="4"/>
  <c r="K656" i="4"/>
  <c r="K390" i="4"/>
  <c r="K1398" i="4"/>
  <c r="K474" i="4"/>
  <c r="O15" i="990"/>
  <c r="I48" i="3"/>
  <c r="K458" i="4"/>
  <c r="K468" i="4"/>
  <c r="K378" i="4"/>
  <c r="K471" i="4"/>
  <c r="K491" i="4"/>
  <c r="K514" i="4"/>
  <c r="K1413" i="4"/>
  <c r="K541" i="4"/>
  <c r="K891" i="4"/>
  <c r="K277" i="4"/>
  <c r="K145" i="4"/>
  <c r="K40" i="4"/>
  <c r="K16" i="4"/>
  <c r="K1421" i="4"/>
  <c r="K1391" i="4"/>
  <c r="K606" i="4"/>
  <c r="K537" i="4"/>
  <c r="I71" i="3"/>
  <c r="J71" i="3"/>
  <c r="I108" i="3"/>
  <c r="K1408" i="4"/>
  <c r="K1372" i="4"/>
  <c r="K1371" i="4" s="1"/>
  <c r="K1298" i="4"/>
  <c r="K1176" i="4"/>
  <c r="K1175" i="4" s="1"/>
  <c r="K1079" i="4"/>
  <c r="K1069" i="4"/>
  <c r="K974" i="4"/>
  <c r="O23" i="990" s="1"/>
  <c r="K896" i="4"/>
  <c r="K754" i="4"/>
  <c r="K708" i="4"/>
  <c r="K707" i="4" s="1"/>
  <c r="K461" i="4"/>
  <c r="K428" i="4"/>
  <c r="K345" i="4"/>
  <c r="K79" i="4"/>
  <c r="K65" i="4" s="1"/>
  <c r="K54" i="4"/>
  <c r="K44" i="4" s="1"/>
  <c r="K35" i="4"/>
  <c r="K586" i="4"/>
  <c r="K1026" i="4"/>
  <c r="K416" i="4"/>
  <c r="K306" i="4"/>
  <c r="K305" i="4" s="1"/>
  <c r="K331" i="4"/>
  <c r="K618" i="4"/>
  <c r="K860" i="4"/>
  <c r="K859" i="4" s="1"/>
  <c r="K1212" i="4"/>
  <c r="K1272" i="4"/>
  <c r="K381" i="4"/>
  <c r="K423" i="4"/>
  <c r="K685" i="4"/>
  <c r="K786" i="4"/>
  <c r="K1308" i="4"/>
  <c r="K920" i="4"/>
  <c r="K1185" i="4"/>
  <c r="K1349" i="4"/>
  <c r="K45" i="4"/>
  <c r="K439" i="4"/>
  <c r="K759" i="4"/>
  <c r="K881" i="4"/>
  <c r="K1202" i="4"/>
  <c r="K631" i="4"/>
  <c r="K744" i="4"/>
  <c r="K771" i="4"/>
  <c r="K850" i="4"/>
  <c r="K1129" i="4"/>
  <c r="K1217" i="4"/>
  <c r="K320" i="4"/>
  <c r="K1105" i="4"/>
  <c r="K1166" i="4"/>
  <c r="K365" i="4"/>
  <c r="K564" i="4"/>
  <c r="J1343" i="4"/>
  <c r="J1342" i="4" s="1"/>
  <c r="I1343" i="4"/>
  <c r="N1343" i="4" s="1"/>
  <c r="J1338" i="4"/>
  <c r="J1337" i="4" s="1"/>
  <c r="I1338" i="4"/>
  <c r="N1338" i="4" s="1"/>
  <c r="J1332" i="4"/>
  <c r="J1331" i="4" s="1"/>
  <c r="I1332" i="4"/>
  <c r="N1332" i="4" s="1"/>
  <c r="J1323" i="4"/>
  <c r="J1322" i="4" s="1"/>
  <c r="I1323" i="4"/>
  <c r="N1323" i="4" s="1"/>
  <c r="J1319" i="4"/>
  <c r="I1319" i="4"/>
  <c r="N1319" i="4" s="1"/>
  <c r="J1317" i="4"/>
  <c r="I1317" i="4"/>
  <c r="N1317" i="4" s="1"/>
  <c r="I1314" i="4"/>
  <c r="J1311" i="4"/>
  <c r="I1311" i="4"/>
  <c r="N1311" i="4" s="1"/>
  <c r="J1309" i="4"/>
  <c r="I1309" i="4"/>
  <c r="N1309" i="4" s="1"/>
  <c r="J1306" i="4"/>
  <c r="I1306" i="4"/>
  <c r="N1306" i="4" s="1"/>
  <c r="J1304" i="4"/>
  <c r="I1304" i="4"/>
  <c r="N1304" i="4" s="1"/>
  <c r="J1299" i="4"/>
  <c r="I1299" i="4"/>
  <c r="N1299" i="4" s="1"/>
  <c r="J1292" i="4"/>
  <c r="J1291" i="4" s="1"/>
  <c r="I1292" i="4"/>
  <c r="N1292" i="4" s="1"/>
  <c r="J1283" i="4"/>
  <c r="J1282" i="4" s="1"/>
  <c r="I1283" i="4"/>
  <c r="N1283" i="4" s="1"/>
  <c r="J1278" i="4"/>
  <c r="J1277" i="4" s="1"/>
  <c r="I1278" i="4"/>
  <c r="N1278" i="4" s="1"/>
  <c r="J1275" i="4"/>
  <c r="I1275" i="4"/>
  <c r="N1275" i="4" s="1"/>
  <c r="J1273" i="4"/>
  <c r="I1273" i="4"/>
  <c r="N1273" i="4" s="1"/>
  <c r="J1269" i="4"/>
  <c r="I1269" i="4"/>
  <c r="N1269" i="4" s="1"/>
  <c r="J1267" i="4"/>
  <c r="J1266" i="4" s="1"/>
  <c r="I1267" i="4"/>
  <c r="N1267" i="4" s="1"/>
  <c r="J1264" i="4"/>
  <c r="J1263" i="4" s="1"/>
  <c r="I1264" i="4"/>
  <c r="N1264" i="4" s="1"/>
  <c r="K103" i="4" l="1"/>
  <c r="O1273" i="4"/>
  <c r="O1304" i="4"/>
  <c r="O1309" i="4"/>
  <c r="O1269" i="4"/>
  <c r="O1275" i="4"/>
  <c r="O1299" i="4"/>
  <c r="O1306" i="4"/>
  <c r="O1311" i="4"/>
  <c r="K644" i="4"/>
  <c r="O1267" i="4"/>
  <c r="O1278" i="4"/>
  <c r="O1292" i="4"/>
  <c r="O1264" i="4"/>
  <c r="O1283" i="4"/>
  <c r="K457" i="4"/>
  <c r="K743" i="4"/>
  <c r="O1317" i="4"/>
  <c r="O1319" i="4"/>
  <c r="O1323" i="4"/>
  <c r="O1332" i="4"/>
  <c r="O1338" i="4"/>
  <c r="O1343" i="4"/>
  <c r="I223" i="3"/>
  <c r="J223" i="3"/>
  <c r="K1420" i="4"/>
  <c r="K1015" i="4"/>
  <c r="K1014" i="4" s="1"/>
  <c r="K849" i="4"/>
  <c r="K826" i="4" s="1"/>
  <c r="K1281" i="4"/>
  <c r="K574" i="4"/>
  <c r="K563" i="4" s="1"/>
  <c r="K1321" i="4"/>
  <c r="K1262" i="4"/>
  <c r="K1271" i="4"/>
  <c r="K948" i="4"/>
  <c r="K819" i="4"/>
  <c r="K953" i="4"/>
  <c r="K546" i="4"/>
  <c r="K505" i="4"/>
  <c r="K500" i="4"/>
  <c r="K556" i="4"/>
  <c r="K596" i="4"/>
  <c r="I1266" i="4"/>
  <c r="N1266" i="4" s="1"/>
  <c r="O1266" i="4" s="1"/>
  <c r="I1277" i="4"/>
  <c r="N1277" i="4" s="1"/>
  <c r="O1277" i="4" s="1"/>
  <c r="I1282" i="4"/>
  <c r="I1322" i="4"/>
  <c r="N1322" i="4" s="1"/>
  <c r="O1322" i="4" s="1"/>
  <c r="I1331" i="4"/>
  <c r="N1331" i="4" s="1"/>
  <c r="O1331" i="4" s="1"/>
  <c r="I1337" i="4"/>
  <c r="N1337" i="4" s="1"/>
  <c r="O1337" i="4" s="1"/>
  <c r="I1342" i="4"/>
  <c r="N1342" i="4" s="1"/>
  <c r="O1342" i="4" s="1"/>
  <c r="I1263" i="4"/>
  <c r="N1263" i="4" s="1"/>
  <c r="O1263" i="4" s="1"/>
  <c r="I1291" i="4"/>
  <c r="N1291" i="4" s="1"/>
  <c r="O1291" i="4" s="1"/>
  <c r="I47" i="3"/>
  <c r="K684" i="4"/>
  <c r="K1165" i="4"/>
  <c r="K1092" i="4"/>
  <c r="K880" i="4"/>
  <c r="K540" i="4"/>
  <c r="K513" i="4"/>
  <c r="K490" i="4"/>
  <c r="K290" i="4"/>
  <c r="K276" i="4"/>
  <c r="K34" i="4"/>
  <c r="K1381" i="4"/>
  <c r="K1025" i="4"/>
  <c r="K536" i="4"/>
  <c r="J47" i="3"/>
  <c r="K1397" i="4"/>
  <c r="K1068" i="4"/>
  <c r="K770" i="4"/>
  <c r="K1348" i="4"/>
  <c r="K1201" i="4"/>
  <c r="K1184" i="4" s="1"/>
  <c r="J1272" i="4"/>
  <c r="J1271" i="4" s="1"/>
  <c r="I1272" i="4"/>
  <c r="N1272" i="4" s="1"/>
  <c r="J1298" i="4"/>
  <c r="I1298" i="4"/>
  <c r="N1298" i="4" s="1"/>
  <c r="O1298" i="4" s="1"/>
  <c r="J1308" i="4"/>
  <c r="I1308" i="4"/>
  <c r="N1308" i="4" s="1"/>
  <c r="J1281" i="4"/>
  <c r="I1313" i="4"/>
  <c r="J1321" i="4"/>
  <c r="J1262" i="4"/>
  <c r="O1308" i="4" l="1"/>
  <c r="O1272" i="4"/>
  <c r="K1380" i="4"/>
  <c r="K1347" i="4" s="1"/>
  <c r="I4" i="3"/>
  <c r="I262" i="3" s="1"/>
  <c r="J4" i="3"/>
  <c r="K1164" i="4"/>
  <c r="K1261" i="4"/>
  <c r="J229" i="3"/>
  <c r="I1281" i="4"/>
  <c r="N1281" i="4" s="1"/>
  <c r="O1281" i="4" s="1"/>
  <c r="I1262" i="4"/>
  <c r="N1262" i="4" s="1"/>
  <c r="O1262" i="4" s="1"/>
  <c r="K818" i="4"/>
  <c r="K947" i="4"/>
  <c r="I1321" i="4"/>
  <c r="N1321" i="4" s="1"/>
  <c r="O1321" i="4" s="1"/>
  <c r="K952" i="4"/>
  <c r="N1282" i="4"/>
  <c r="O1282" i="4" s="1"/>
  <c r="K965" i="4"/>
  <c r="K551" i="4"/>
  <c r="K545" i="4" s="1"/>
  <c r="K504" i="4"/>
  <c r="K499" i="4"/>
  <c r="I1271" i="4"/>
  <c r="N1271" i="4" s="1"/>
  <c r="O1271" i="4" s="1"/>
  <c r="K1046" i="4"/>
  <c r="K1013" i="4" s="1"/>
  <c r="K489" i="4"/>
  <c r="K512" i="4"/>
  <c r="K43" i="4"/>
  <c r="K275" i="4"/>
  <c r="K274" i="4" s="1"/>
  <c r="J1261" i="4"/>
  <c r="I1297" i="4"/>
  <c r="J983" i="4"/>
  <c r="J982" i="4" s="1"/>
  <c r="J981" i="4" s="1"/>
  <c r="J980" i="4" s="1"/>
  <c r="I983" i="4"/>
  <c r="N983" i="4" s="1"/>
  <c r="J978" i="4"/>
  <c r="J977" i="4" s="1"/>
  <c r="J976" i="4" s="1"/>
  <c r="J975" i="4" s="1"/>
  <c r="I978" i="4"/>
  <c r="N978" i="4" s="1"/>
  <c r="J1437" i="4"/>
  <c r="J1436" i="4" s="1"/>
  <c r="J1434" i="4"/>
  <c r="J1433" i="4" s="1"/>
  <c r="J1431" i="4"/>
  <c r="J1430" i="4" s="1"/>
  <c r="J1422" i="4"/>
  <c r="J1417" i="4"/>
  <c r="J1414" i="4"/>
  <c r="J1411" i="4"/>
  <c r="J1409" i="4"/>
  <c r="J1406" i="4"/>
  <c r="J1404" i="4"/>
  <c r="J1399" i="4"/>
  <c r="J1392" i="4"/>
  <c r="J1383" i="4"/>
  <c r="J1382" i="4" s="1"/>
  <c r="J1378" i="4"/>
  <c r="J1377" i="4" s="1"/>
  <c r="J1375" i="4"/>
  <c r="J1373" i="4"/>
  <c r="J1357" i="4"/>
  <c r="J1356" i="4" s="1"/>
  <c r="J1354" i="4"/>
  <c r="J1353" i="4" s="1"/>
  <c r="J1351" i="4"/>
  <c r="J1350" i="4" s="1"/>
  <c r="J1249" i="4"/>
  <c r="J1248" i="4" s="1"/>
  <c r="J1244" i="4"/>
  <c r="J1243" i="4" s="1"/>
  <c r="J1236" i="4"/>
  <c r="J1235" i="4" s="1"/>
  <c r="J1227" i="4"/>
  <c r="J1226" i="4" s="1"/>
  <c r="J1223" i="4"/>
  <c r="J1221" i="4"/>
  <c r="J1218" i="4"/>
  <c r="J1215" i="4"/>
  <c r="J1213" i="4"/>
  <c r="J1210" i="4"/>
  <c r="J1208" i="4"/>
  <c r="J1203" i="4"/>
  <c r="J1196" i="4"/>
  <c r="J1195" i="4" s="1"/>
  <c r="J1187" i="4"/>
  <c r="J1186" i="4" s="1"/>
  <c r="J1182" i="4"/>
  <c r="J1181" i="4" s="1"/>
  <c r="J1179" i="4"/>
  <c r="J1177" i="4"/>
  <c r="J1173" i="4"/>
  <c r="J1171" i="4"/>
  <c r="J1170" i="4" s="1"/>
  <c r="J1168" i="4"/>
  <c r="J1167" i="4" s="1"/>
  <c r="J1136" i="4"/>
  <c r="J1134" i="4"/>
  <c r="J1127" i="4"/>
  <c r="J1126" i="4" s="1"/>
  <c r="J1119" i="4"/>
  <c r="J1118" i="4" s="1"/>
  <c r="J1110" i="4"/>
  <c r="J1108" i="4"/>
  <c r="J1106" i="4"/>
  <c r="J1103" i="4"/>
  <c r="J1102" i="4" s="1"/>
  <c r="J1094" i="4"/>
  <c r="J1093" i="4" s="1"/>
  <c r="J1088" i="4"/>
  <c r="J1085" i="4"/>
  <c r="J1082" i="4"/>
  <c r="J1080" i="4"/>
  <c r="J1077" i="4"/>
  <c r="J1075" i="4"/>
  <c r="J1070" i="4"/>
  <c r="J1063" i="4"/>
  <c r="J1062" i="4" s="1"/>
  <c r="J1049" i="4"/>
  <c r="J1048" i="4" s="1"/>
  <c r="J1039" i="4"/>
  <c r="J1038" i="4" s="1"/>
  <c r="J1037" i="4" s="1"/>
  <c r="J1035" i="4"/>
  <c r="J1033" i="4"/>
  <c r="J1031" i="4"/>
  <c r="J1029" i="4"/>
  <c r="J1027" i="4"/>
  <c r="J1023" i="4"/>
  <c r="J1022" i="4" s="1"/>
  <c r="J1020" i="4"/>
  <c r="J1019" i="4" s="1"/>
  <c r="J1017" i="4"/>
  <c r="J1016" i="4" s="1"/>
  <c r="J968" i="4"/>
  <c r="J967" i="4" s="1"/>
  <c r="J955" i="4"/>
  <c r="J954" i="4" s="1"/>
  <c r="J953" i="4" s="1"/>
  <c r="J952" i="4" s="1"/>
  <c r="J950" i="4"/>
  <c r="J949" i="4" s="1"/>
  <c r="J948" i="4" s="1"/>
  <c r="J947" i="4" s="1"/>
  <c r="J943" i="4"/>
  <c r="J938" i="4" s="1"/>
  <c r="J936" i="4"/>
  <c r="J935" i="4" s="1"/>
  <c r="J929" i="4"/>
  <c r="J928" i="4" s="1"/>
  <c r="J925" i="4"/>
  <c r="J923" i="4"/>
  <c r="J921" i="4"/>
  <c r="J918" i="4"/>
  <c r="J917" i="4" s="1"/>
  <c r="J915" i="4"/>
  <c r="J914" i="4" s="1"/>
  <c r="J910" i="4"/>
  <c r="J908" i="4"/>
  <c r="J906" i="4"/>
  <c r="J902" i="4"/>
  <c r="J900" i="4"/>
  <c r="J897" i="4"/>
  <c r="J894" i="4"/>
  <c r="J892" i="4"/>
  <c r="J889" i="4"/>
  <c r="J887" i="4"/>
  <c r="J885" i="4"/>
  <c r="J882" i="4"/>
  <c r="J870" i="4"/>
  <c r="J869" i="4" s="1"/>
  <c r="J867" i="4"/>
  <c r="J865" i="4"/>
  <c r="J861" i="4"/>
  <c r="J856" i="4"/>
  <c r="J853" i="4"/>
  <c r="J851" i="4"/>
  <c r="J835" i="4"/>
  <c r="J834" i="4" s="1"/>
  <c r="J829" i="4"/>
  <c r="J821" i="4"/>
  <c r="J820" i="4" s="1"/>
  <c r="J819" i="4" s="1"/>
  <c r="J818" i="4" s="1"/>
  <c r="J809" i="4"/>
  <c r="J804" i="4" s="1"/>
  <c r="J802" i="4"/>
  <c r="J801" i="4" s="1"/>
  <c r="J795" i="4"/>
  <c r="J794" i="4" s="1"/>
  <c r="J791" i="4"/>
  <c r="J789" i="4"/>
  <c r="J787" i="4"/>
  <c r="J784" i="4"/>
  <c r="J783" i="4" s="1"/>
  <c r="J781" i="4"/>
  <c r="J780" i="4" s="1"/>
  <c r="J776" i="4"/>
  <c r="J774" i="4"/>
  <c r="J772" i="4"/>
  <c r="J765" i="4"/>
  <c r="J763" i="4"/>
  <c r="J760" i="4"/>
  <c r="J757" i="4"/>
  <c r="J755" i="4"/>
  <c r="J752" i="4"/>
  <c r="J750" i="4"/>
  <c r="J748" i="4"/>
  <c r="J745" i="4"/>
  <c r="J728" i="4"/>
  <c r="J727" i="4" s="1"/>
  <c r="J725" i="4"/>
  <c r="J714" i="4"/>
  <c r="J713" i="4" s="1"/>
  <c r="J711" i="4"/>
  <c r="J709" i="4"/>
  <c r="J693" i="4"/>
  <c r="J692" i="4" s="1"/>
  <c r="J687" i="4"/>
  <c r="J686" i="4" s="1"/>
  <c r="J664" i="4"/>
  <c r="J659" i="4" s="1"/>
  <c r="J657" i="4"/>
  <c r="J656" i="4" s="1"/>
  <c r="J649" i="4"/>
  <c r="J648" i="4" s="1"/>
  <c r="J646" i="4"/>
  <c r="J645" i="4" s="1"/>
  <c r="J640" i="4"/>
  <c r="J634" i="4"/>
  <c r="J632" i="4"/>
  <c r="J629" i="4"/>
  <c r="J626" i="4"/>
  <c r="J607" i="4"/>
  <c r="J593" i="4"/>
  <c r="J592" i="4" s="1"/>
  <c r="J588" i="4"/>
  <c r="J587" i="4" s="1"/>
  <c r="J584" i="4"/>
  <c r="J575" i="4" s="1"/>
  <c r="J574" i="4" s="1"/>
  <c r="J572" i="4"/>
  <c r="J571" i="4" s="1"/>
  <c r="J566" i="4"/>
  <c r="J558" i="4"/>
  <c r="J557" i="4" s="1"/>
  <c r="J556" i="4" s="1"/>
  <c r="J548" i="4"/>
  <c r="J547" i="4" s="1"/>
  <c r="J542" i="4"/>
  <c r="J538" i="4"/>
  <c r="J530" i="4"/>
  <c r="J522" i="4"/>
  <c r="J515" i="4"/>
  <c r="J507" i="4"/>
  <c r="J506" i="4" s="1"/>
  <c r="J505" i="4" s="1"/>
  <c r="J502" i="4"/>
  <c r="J501" i="4" s="1"/>
  <c r="J500" i="4" s="1"/>
  <c r="J497" i="4"/>
  <c r="J492" i="4"/>
  <c r="J487" i="4"/>
  <c r="J479" i="4"/>
  <c r="J477" i="4"/>
  <c r="J472" i="4"/>
  <c r="J469" i="4"/>
  <c r="J466" i="4"/>
  <c r="J464" i="4"/>
  <c r="J462" i="4"/>
  <c r="J459" i="4"/>
  <c r="J455" i="4"/>
  <c r="J454" i="4" s="1"/>
  <c r="J453" i="4" s="1"/>
  <c r="J447" i="4"/>
  <c r="J445" i="4"/>
  <c r="J443" i="4"/>
  <c r="J437" i="4"/>
  <c r="J436" i="4" s="1"/>
  <c r="J433" i="4"/>
  <c r="J431" i="4"/>
  <c r="J429" i="4"/>
  <c r="J426" i="4"/>
  <c r="J424" i="4"/>
  <c r="J421" i="4"/>
  <c r="J419" i="4"/>
  <c r="J417" i="4"/>
  <c r="J411" i="4"/>
  <c r="J409" i="4"/>
  <c r="O409" i="4" s="1"/>
  <c r="J395" i="4"/>
  <c r="J393" i="4"/>
  <c r="J391" i="4"/>
  <c r="J384" i="4"/>
  <c r="J382" i="4"/>
  <c r="J379" i="4"/>
  <c r="O379" i="4" s="1"/>
  <c r="J374" i="4"/>
  <c r="J371" i="4"/>
  <c r="J368" i="4"/>
  <c r="O368" i="4" s="1"/>
  <c r="J366" i="4"/>
  <c r="J361" i="4"/>
  <c r="J359" i="4"/>
  <c r="J357" i="4"/>
  <c r="O357" i="4" s="1"/>
  <c r="J349" i="4"/>
  <c r="J346" i="4"/>
  <c r="J341" i="4"/>
  <c r="J338" i="4"/>
  <c r="J336" i="4"/>
  <c r="J334" i="4"/>
  <c r="J332" i="4"/>
  <c r="J323" i="4"/>
  <c r="J317" i="4"/>
  <c r="J315" i="4"/>
  <c r="J313" i="4"/>
  <c r="J311" i="4"/>
  <c r="J309" i="4"/>
  <c r="J307" i="4"/>
  <c r="J300" i="4"/>
  <c r="J298" i="4"/>
  <c r="J291" i="4"/>
  <c r="J285" i="4"/>
  <c r="J284" i="4" s="1"/>
  <c r="J283" i="4" s="1"/>
  <c r="J282" i="4" s="1"/>
  <c r="J281" i="4" s="1"/>
  <c r="J278" i="4"/>
  <c r="J155" i="4"/>
  <c r="J146" i="4"/>
  <c r="J109" i="4"/>
  <c r="J105" i="4"/>
  <c r="J82" i="4"/>
  <c r="O82" i="4" s="1"/>
  <c r="J80" i="4"/>
  <c r="J67" i="4"/>
  <c r="J66" i="4" s="1"/>
  <c r="J57" i="4"/>
  <c r="J55" i="4"/>
  <c r="J52" i="4"/>
  <c r="J50" i="4"/>
  <c r="J48" i="4"/>
  <c r="J46" i="4"/>
  <c r="J41" i="4"/>
  <c r="J38" i="4"/>
  <c r="J36" i="4"/>
  <c r="J32" i="4"/>
  <c r="J24" i="4"/>
  <c r="J22" i="4"/>
  <c r="I955" i="4"/>
  <c r="N955" i="4" s="1"/>
  <c r="I950" i="4"/>
  <c r="N950" i="4" s="1"/>
  <c r="I943" i="4"/>
  <c r="N943" i="4" s="1"/>
  <c r="O943" i="4" s="1"/>
  <c r="I936" i="4"/>
  <c r="N936" i="4" s="1"/>
  <c r="I929" i="4"/>
  <c r="N929" i="4" s="1"/>
  <c r="I925" i="4"/>
  <c r="N925" i="4" s="1"/>
  <c r="O925" i="4" s="1"/>
  <c r="I923" i="4"/>
  <c r="N923" i="4" s="1"/>
  <c r="O923" i="4" s="1"/>
  <c r="I921" i="4"/>
  <c r="N921" i="4" s="1"/>
  <c r="O921" i="4" s="1"/>
  <c r="I918" i="4"/>
  <c r="N918" i="4" s="1"/>
  <c r="I915" i="4"/>
  <c r="N915" i="4" s="1"/>
  <c r="I910" i="4"/>
  <c r="N910" i="4" s="1"/>
  <c r="O910" i="4" s="1"/>
  <c r="I908" i="4"/>
  <c r="N908" i="4" s="1"/>
  <c r="O908" i="4" s="1"/>
  <c r="I906" i="4"/>
  <c r="N906" i="4" s="1"/>
  <c r="I902" i="4"/>
  <c r="N902" i="4" s="1"/>
  <c r="O902" i="4" s="1"/>
  <c r="I900" i="4"/>
  <c r="N900" i="4" s="1"/>
  <c r="O900" i="4" s="1"/>
  <c r="I897" i="4"/>
  <c r="N897" i="4" s="1"/>
  <c r="O897" i="4" s="1"/>
  <c r="I894" i="4"/>
  <c r="N894" i="4" s="1"/>
  <c r="I892" i="4"/>
  <c r="N892" i="4" s="1"/>
  <c r="O892" i="4" s="1"/>
  <c r="I889" i="4"/>
  <c r="N889" i="4" s="1"/>
  <c r="O889" i="4" s="1"/>
  <c r="I887" i="4"/>
  <c r="N887" i="4" s="1"/>
  <c r="O887" i="4" s="1"/>
  <c r="I885" i="4"/>
  <c r="N885" i="4" s="1"/>
  <c r="I882" i="4"/>
  <c r="N882" i="4" s="1"/>
  <c r="O882" i="4" s="1"/>
  <c r="I870" i="4"/>
  <c r="N870" i="4" s="1"/>
  <c r="O870" i="4" s="1"/>
  <c r="I867" i="4"/>
  <c r="N867" i="4" s="1"/>
  <c r="O867" i="4" s="1"/>
  <c r="I865" i="4"/>
  <c r="N865" i="4" s="1"/>
  <c r="I861" i="4"/>
  <c r="N861" i="4" s="1"/>
  <c r="O861" i="4" s="1"/>
  <c r="I856" i="4"/>
  <c r="I853" i="4"/>
  <c r="I851" i="4"/>
  <c r="I835" i="4"/>
  <c r="N835" i="4" s="1"/>
  <c r="I829" i="4"/>
  <c r="I963" i="4"/>
  <c r="I968" i="4"/>
  <c r="I967" i="4" s="1"/>
  <c r="I285" i="4"/>
  <c r="N285" i="4" s="1"/>
  <c r="O285" i="4" s="1"/>
  <c r="J565" i="4" l="1"/>
  <c r="J564" i="4" s="1"/>
  <c r="O865" i="4"/>
  <c r="O885" i="4"/>
  <c r="O894" i="4"/>
  <c r="O906" i="4"/>
  <c r="O918" i="4"/>
  <c r="O929" i="4"/>
  <c r="O955" i="4"/>
  <c r="O835" i="4"/>
  <c r="O915" i="4"/>
  <c r="O950" i="4"/>
  <c r="O936" i="4"/>
  <c r="O983" i="4"/>
  <c r="O978" i="4"/>
  <c r="D11" i="991"/>
  <c r="J21" i="4"/>
  <c r="J20" i="4" s="1"/>
  <c r="J104" i="4"/>
  <c r="J262" i="3"/>
  <c r="E11" i="991"/>
  <c r="J1225" i="4"/>
  <c r="J1084" i="4"/>
  <c r="D12" i="991"/>
  <c r="E12" i="991"/>
  <c r="J504" i="4"/>
  <c r="J499" i="4"/>
  <c r="J551" i="4"/>
  <c r="J546" i="4"/>
  <c r="N851" i="4"/>
  <c r="O851" i="4" s="1"/>
  <c r="N853" i="4"/>
  <c r="O853" i="4" s="1"/>
  <c r="J855" i="4"/>
  <c r="N829" i="4"/>
  <c r="O829" i="4" s="1"/>
  <c r="N856" i="4"/>
  <c r="O856" i="4" s="1"/>
  <c r="J828" i="4"/>
  <c r="I1261" i="4"/>
  <c r="N1261" i="4" s="1"/>
  <c r="O1261" i="4" s="1"/>
  <c r="N968" i="4"/>
  <c r="O968" i="4" s="1"/>
  <c r="I966" i="4"/>
  <c r="N966" i="4" s="1"/>
  <c r="J966" i="4"/>
  <c r="I977" i="4"/>
  <c r="N977" i="4" s="1"/>
  <c r="O977" i="4" s="1"/>
  <c r="I982" i="4"/>
  <c r="N982" i="4" s="1"/>
  <c r="O982" i="4" s="1"/>
  <c r="N967" i="4"/>
  <c r="O967" i="4" s="1"/>
  <c r="I869" i="4"/>
  <c r="N869" i="4" s="1"/>
  <c r="O869" i="4" s="1"/>
  <c r="I1280" i="4"/>
  <c r="J390" i="4"/>
  <c r="J644" i="4"/>
  <c r="J474" i="4"/>
  <c r="I905" i="4"/>
  <c r="J860" i="4"/>
  <c r="J859" i="4" s="1"/>
  <c r="M15" i="990"/>
  <c r="I860" i="4"/>
  <c r="N860" i="4" s="1"/>
  <c r="J378" i="4"/>
  <c r="J541" i="4"/>
  <c r="J471" i="4"/>
  <c r="J491" i="4"/>
  <c r="J297" i="4"/>
  <c r="J458" i="4"/>
  <c r="J468" i="4"/>
  <c r="J485" i="4"/>
  <c r="J514" i="4"/>
  <c r="J496" i="4"/>
  <c r="J277" i="4"/>
  <c r="J145" i="4"/>
  <c r="J40" i="4"/>
  <c r="J16" i="4"/>
  <c r="J1421" i="4"/>
  <c r="J1391" i="4"/>
  <c r="J1381" i="4" s="1"/>
  <c r="J606" i="4"/>
  <c r="J596" i="4" s="1"/>
  <c r="J537" i="4"/>
  <c r="J974" i="4"/>
  <c r="J1398" i="4"/>
  <c r="J1129" i="4"/>
  <c r="J1420" i="4"/>
  <c r="J881" i="4"/>
  <c r="J891" i="4"/>
  <c r="J35" i="4"/>
  <c r="J1202" i="4"/>
  <c r="J1212" i="4"/>
  <c r="I949" i="4"/>
  <c r="N949" i="4" s="1"/>
  <c r="O949" i="4" s="1"/>
  <c r="J1105" i="4"/>
  <c r="J754" i="4"/>
  <c r="J896" i="4"/>
  <c r="I938" i="4"/>
  <c r="N938" i="4" s="1"/>
  <c r="O938" i="4" s="1"/>
  <c r="J771" i="4"/>
  <c r="J1047" i="4"/>
  <c r="J365" i="4"/>
  <c r="J423" i="4"/>
  <c r="J1166" i="4"/>
  <c r="J1176" i="4"/>
  <c r="J1175" i="4" s="1"/>
  <c r="J1372" i="4"/>
  <c r="J1371" i="4" s="1"/>
  <c r="J79" i="4"/>
  <c r="J65" i="4" s="1"/>
  <c r="J345" i="4"/>
  <c r="J708" i="4"/>
  <c r="J707" i="4" s="1"/>
  <c r="J1069" i="4"/>
  <c r="J744" i="4"/>
  <c r="J786" i="4"/>
  <c r="J1408" i="4"/>
  <c r="J45" i="4"/>
  <c r="J1015" i="4"/>
  <c r="J1014" i="4" s="1"/>
  <c r="I834" i="4"/>
  <c r="N834" i="4" s="1"/>
  <c r="O834" i="4" s="1"/>
  <c r="I917" i="4"/>
  <c r="N917" i="4" s="1"/>
  <c r="O917" i="4" s="1"/>
  <c r="I920" i="4"/>
  <c r="N920" i="4" s="1"/>
  <c r="I935" i="4"/>
  <c r="N935" i="4" s="1"/>
  <c r="O935" i="4" s="1"/>
  <c r="J320" i="4"/>
  <c r="J618" i="4"/>
  <c r="J920" i="4"/>
  <c r="J1026" i="4"/>
  <c r="J1217" i="4"/>
  <c r="J586" i="4"/>
  <c r="J685" i="4"/>
  <c r="I896" i="4"/>
  <c r="N896" i="4" s="1"/>
  <c r="J54" i="4"/>
  <c r="J44" i="4" s="1"/>
  <c r="J306" i="4"/>
  <c r="J305" i="4" s="1"/>
  <c r="J331" i="4"/>
  <c r="J381" i="4"/>
  <c r="J416" i="4"/>
  <c r="J428" i="4"/>
  <c r="J439" i="4"/>
  <c r="J461" i="4"/>
  <c r="J631" i="4"/>
  <c r="J759" i="4"/>
  <c r="J850" i="4"/>
  <c r="J1079" i="4"/>
  <c r="J1413" i="4"/>
  <c r="J1185" i="4"/>
  <c r="J1349" i="4"/>
  <c r="I954" i="4"/>
  <c r="N954" i="4" s="1"/>
  <c r="O954" i="4" s="1"/>
  <c r="I891" i="4"/>
  <c r="N891" i="4" s="1"/>
  <c r="O891" i="4" s="1"/>
  <c r="I928" i="4"/>
  <c r="N928" i="4" s="1"/>
  <c r="O928" i="4" s="1"/>
  <c r="I828" i="4"/>
  <c r="I850" i="4"/>
  <c r="I855" i="4"/>
  <c r="I914" i="4"/>
  <c r="N914" i="4" s="1"/>
  <c r="O914" i="4" s="1"/>
  <c r="I881" i="4"/>
  <c r="N881" i="4" s="1"/>
  <c r="I284" i="4"/>
  <c r="N284" i="4" s="1"/>
  <c r="O284" i="4" s="1"/>
  <c r="I962" i="4"/>
  <c r="O896" i="4" l="1"/>
  <c r="O881" i="4"/>
  <c r="O860" i="4"/>
  <c r="D10" i="991"/>
  <c r="J457" i="4"/>
  <c r="J103" i="4"/>
  <c r="O920" i="4"/>
  <c r="O966" i="4"/>
  <c r="J743" i="4"/>
  <c r="E10" i="991"/>
  <c r="J545" i="4"/>
  <c r="I1260" i="4"/>
  <c r="N850" i="4"/>
  <c r="O850" i="4" s="1"/>
  <c r="J849" i="4"/>
  <c r="N828" i="4"/>
  <c r="O828" i="4" s="1"/>
  <c r="J827" i="4"/>
  <c r="N855" i="4"/>
  <c r="O855" i="4" s="1"/>
  <c r="J965" i="4"/>
  <c r="I948" i="4"/>
  <c r="N948" i="4" s="1"/>
  <c r="O948" i="4" s="1"/>
  <c r="I859" i="4"/>
  <c r="N859" i="4" s="1"/>
  <c r="O859" i="4" s="1"/>
  <c r="I981" i="4"/>
  <c r="N981" i="4" s="1"/>
  <c r="O981" i="4" s="1"/>
  <c r="I976" i="4"/>
  <c r="N976" i="4" s="1"/>
  <c r="O976" i="4" s="1"/>
  <c r="J290" i="4"/>
  <c r="J490" i="4"/>
  <c r="J540" i="4"/>
  <c r="J513" i="4"/>
  <c r="J276" i="4"/>
  <c r="J34" i="4"/>
  <c r="J1025" i="4"/>
  <c r="J536" i="4"/>
  <c r="J1092" i="4"/>
  <c r="J563" i="4"/>
  <c r="J880" i="4"/>
  <c r="J1201" i="4"/>
  <c r="J1184" i="4" s="1"/>
  <c r="J684" i="4"/>
  <c r="J770" i="4"/>
  <c r="J1165" i="4"/>
  <c r="J1068" i="4"/>
  <c r="J1397" i="4"/>
  <c r="J1380" i="4" s="1"/>
  <c r="J1348" i="4"/>
  <c r="I849" i="4"/>
  <c r="I904" i="4"/>
  <c r="I953" i="4"/>
  <c r="N953" i="4" s="1"/>
  <c r="O953" i="4" s="1"/>
  <c r="I827" i="4"/>
  <c r="I880" i="4"/>
  <c r="N880" i="4" s="1"/>
  <c r="O880" i="4" s="1"/>
  <c r="I283" i="4"/>
  <c r="N283" i="4" s="1"/>
  <c r="O283" i="4" s="1"/>
  <c r="I965" i="4"/>
  <c r="N965" i="4" s="1"/>
  <c r="I961" i="4"/>
  <c r="O965" i="4" l="1"/>
  <c r="J1164" i="4"/>
  <c r="J826" i="4"/>
  <c r="I947" i="4"/>
  <c r="N947" i="4" s="1"/>
  <c r="O947" i="4" s="1"/>
  <c r="N849" i="4"/>
  <c r="O849" i="4" s="1"/>
  <c r="N827" i="4"/>
  <c r="O827" i="4" s="1"/>
  <c r="I975" i="4"/>
  <c r="N975" i="4" s="1"/>
  <c r="O975" i="4" s="1"/>
  <c r="I980" i="4"/>
  <c r="N980" i="4" s="1"/>
  <c r="O980" i="4" s="1"/>
  <c r="J489" i="4"/>
  <c r="J1046" i="4"/>
  <c r="J1013" i="4" s="1"/>
  <c r="J512" i="4"/>
  <c r="J275" i="4"/>
  <c r="J274" i="4" s="1"/>
  <c r="J43" i="4"/>
  <c r="J1347" i="4"/>
  <c r="I826" i="4"/>
  <c r="I952" i="4"/>
  <c r="N952" i="4" s="1"/>
  <c r="O952" i="4" s="1"/>
  <c r="I858" i="4"/>
  <c r="I282" i="4"/>
  <c r="N282" i="4" s="1"/>
  <c r="O282" i="4" s="1"/>
  <c r="I960" i="4"/>
  <c r="N826" i="4" l="1"/>
  <c r="O826" i="4" s="1"/>
  <c r="I959" i="4"/>
  <c r="I974" i="4"/>
  <c r="N974" i="4" s="1"/>
  <c r="O974" i="4" s="1"/>
  <c r="I825" i="4"/>
  <c r="I281" i="4"/>
  <c r="N281" i="4" s="1"/>
  <c r="O281" i="4" s="1"/>
  <c r="H226" i="3" l="1"/>
  <c r="H225" i="3" l="1"/>
  <c r="H224" i="3" l="1"/>
  <c r="I63" i="990"/>
  <c r="I59" i="990"/>
  <c r="I52" i="990"/>
  <c r="I41" i="990"/>
  <c r="I28" i="990"/>
  <c r="I17" i="990"/>
  <c r="I12" i="990"/>
  <c r="I7" i="990" l="1"/>
  <c r="H223" i="3"/>
  <c r="I46" i="990"/>
  <c r="I40" i="990"/>
  <c r="I58" i="990"/>
  <c r="I57" i="990" s="1"/>
  <c r="I27" i="990"/>
  <c r="I5" i="990" l="1"/>
  <c r="I67" i="990" s="1"/>
  <c r="B9" i="991"/>
  <c r="C9" i="991"/>
  <c r="H238" i="3"/>
  <c r="H240" i="3"/>
  <c r="H248" i="3"/>
  <c r="H250" i="3"/>
  <c r="H260" i="3"/>
  <c r="H233" i="3"/>
  <c r="H210" i="3"/>
  <c r="H209" i="3" s="1"/>
  <c r="H212" i="3"/>
  <c r="H215" i="3"/>
  <c r="H214" i="3" s="1"/>
  <c r="H178" i="3"/>
  <c r="H181" i="3"/>
  <c r="H183" i="3"/>
  <c r="H185" i="3"/>
  <c r="H188" i="3"/>
  <c r="H191" i="3"/>
  <c r="H196" i="3"/>
  <c r="H198" i="3"/>
  <c r="H205" i="3"/>
  <c r="H174" i="3"/>
  <c r="H110" i="3"/>
  <c r="H112" i="3"/>
  <c r="H114" i="3"/>
  <c r="H120" i="3"/>
  <c r="H119" i="3" s="1"/>
  <c r="H125" i="3"/>
  <c r="H128" i="3"/>
  <c r="H130" i="3"/>
  <c r="H132" i="3"/>
  <c r="H136" i="3"/>
  <c r="H138" i="3"/>
  <c r="H140" i="3"/>
  <c r="H143" i="3"/>
  <c r="H145" i="3"/>
  <c r="H148" i="3"/>
  <c r="H150" i="3"/>
  <c r="H152" i="3"/>
  <c r="H156" i="3"/>
  <c r="H162" i="3"/>
  <c r="H164" i="3"/>
  <c r="H166" i="3"/>
  <c r="H73" i="3"/>
  <c r="H78" i="3"/>
  <c r="H80" i="3"/>
  <c r="H82" i="3"/>
  <c r="H85" i="3"/>
  <c r="H90" i="3"/>
  <c r="H93" i="3"/>
  <c r="H95" i="3"/>
  <c r="H101" i="3"/>
  <c r="H103" i="3"/>
  <c r="H106" i="3"/>
  <c r="H50" i="3"/>
  <c r="H52" i="3"/>
  <c r="H54" i="3"/>
  <c r="H56" i="3"/>
  <c r="H63" i="3"/>
  <c r="H66" i="3"/>
  <c r="H69" i="3"/>
  <c r="H23" i="3"/>
  <c r="H25" i="3"/>
  <c r="H27" i="3"/>
  <c r="H29" i="3"/>
  <c r="H31" i="3"/>
  <c r="H33" i="3"/>
  <c r="H15" i="3"/>
  <c r="L10" i="4"/>
  <c r="L9" i="4" s="1"/>
  <c r="M10" i="4"/>
  <c r="M9" i="4" s="1"/>
  <c r="L17" i="4"/>
  <c r="L16" i="4" s="1"/>
  <c r="M17" i="4"/>
  <c r="M16" i="4" s="1"/>
  <c r="C8" i="991" l="1"/>
  <c r="C7" i="991" s="1"/>
  <c r="H237" i="3"/>
  <c r="B8" i="991"/>
  <c r="B7" i="991" s="1"/>
  <c r="H193" i="3"/>
  <c r="H22" i="3"/>
  <c r="H7" i="3"/>
  <c r="H43" i="3"/>
  <c r="H204" i="3"/>
  <c r="H187" i="3"/>
  <c r="H177" i="3"/>
  <c r="H232" i="3"/>
  <c r="H17" i="3"/>
  <c r="H155" i="3"/>
  <c r="H124" i="3"/>
  <c r="H259" i="3"/>
  <c r="H97" i="3"/>
  <c r="H14" i="3"/>
  <c r="H105" i="3"/>
  <c r="H173" i="3"/>
  <c r="H190" i="3"/>
  <c r="H208" i="3"/>
  <c r="H247" i="3"/>
  <c r="L8" i="4"/>
  <c r="M8" i="4"/>
  <c r="H100" i="3"/>
  <c r="H84" i="3"/>
  <c r="H142" i="3"/>
  <c r="H109" i="3"/>
  <c r="H72" i="3"/>
  <c r="H58" i="3"/>
  <c r="H36" i="3"/>
  <c r="H89" i="3"/>
  <c r="H147" i="3"/>
  <c r="H158" i="3"/>
  <c r="H127" i="3"/>
  <c r="H49" i="3"/>
  <c r="H65" i="3"/>
  <c r="H135" i="3"/>
  <c r="H180" i="3"/>
  <c r="I538" i="4"/>
  <c r="N538" i="4" s="1"/>
  <c r="O538" i="4" s="1"/>
  <c r="I1173" i="4"/>
  <c r="N1173" i="4" s="1"/>
  <c r="O1173" i="4" s="1"/>
  <c r="I1027" i="4"/>
  <c r="N1027" i="4" s="1"/>
  <c r="O1027" i="4" s="1"/>
  <c r="I1029" i="4"/>
  <c r="N1029" i="4" s="1"/>
  <c r="O1029" i="4" s="1"/>
  <c r="I1031" i="4"/>
  <c r="N1031" i="4" s="1"/>
  <c r="O1031" i="4" s="1"/>
  <c r="I1033" i="4"/>
  <c r="N1033" i="4" s="1"/>
  <c r="O1033" i="4" s="1"/>
  <c r="I1035" i="4"/>
  <c r="N1035" i="4" s="1"/>
  <c r="O1035" i="4" s="1"/>
  <c r="M1437" i="4"/>
  <c r="L1437" i="4"/>
  <c r="I1437" i="4"/>
  <c r="N1437" i="4" s="1"/>
  <c r="O1437" i="4" s="1"/>
  <c r="I821" i="4"/>
  <c r="N821" i="4" s="1"/>
  <c r="O821" i="4" s="1"/>
  <c r="L961" i="4"/>
  <c r="M961" i="4"/>
  <c r="H176" i="3" l="1"/>
  <c r="H236" i="3"/>
  <c r="H6" i="3"/>
  <c r="H21" i="3"/>
  <c r="H172" i="3"/>
  <c r="H258" i="3"/>
  <c r="H35" i="3"/>
  <c r="I820" i="4"/>
  <c r="N820" i="4" s="1"/>
  <c r="O820" i="4" s="1"/>
  <c r="H48" i="3"/>
  <c r="H71" i="3"/>
  <c r="H108" i="3"/>
  <c r="I1026" i="4"/>
  <c r="N1026" i="4" s="1"/>
  <c r="O1026" i="4" s="1"/>
  <c r="L455" i="4"/>
  <c r="L454" i="4" s="1"/>
  <c r="L453" i="4" s="1"/>
  <c r="M455" i="4"/>
  <c r="M454" i="4" s="1"/>
  <c r="M453" i="4" s="1"/>
  <c r="H5" i="3" l="1"/>
  <c r="H47" i="3"/>
  <c r="I819" i="4"/>
  <c r="N819" i="4" s="1"/>
  <c r="O819" i="4" s="1"/>
  <c r="I1025" i="4"/>
  <c r="N1025" i="4" s="1"/>
  <c r="O1025" i="4" s="1"/>
  <c r="M533" i="4"/>
  <c r="L533" i="4"/>
  <c r="J521" i="4"/>
  <c r="M441" i="4"/>
  <c r="L441" i="4"/>
  <c r="M450" i="4"/>
  <c r="L450" i="4"/>
  <c r="M415" i="4"/>
  <c r="L415" i="4"/>
  <c r="J407" i="4"/>
  <c r="O407" i="4" s="1"/>
  <c r="M402" i="4"/>
  <c r="L402" i="4"/>
  <c r="J402" i="4"/>
  <c r="O402" i="4" s="1"/>
  <c r="M392" i="4"/>
  <c r="L392" i="4"/>
  <c r="M396" i="4"/>
  <c r="L396" i="4"/>
  <c r="M388" i="4"/>
  <c r="J388" i="4"/>
  <c r="O388" i="4" s="1"/>
  <c r="J377" i="4"/>
  <c r="O377" i="4" s="1"/>
  <c r="M369" i="4"/>
  <c r="L369" i="4"/>
  <c r="M347" i="4"/>
  <c r="L347" i="4"/>
  <c r="M341" i="4"/>
  <c r="L341" i="4"/>
  <c r="J344" i="4"/>
  <c r="O344" i="4" s="1"/>
  <c r="M339" i="4"/>
  <c r="L339" i="4"/>
  <c r="M308" i="4"/>
  <c r="L308" i="4"/>
  <c r="O521" i="4" l="1"/>
  <c r="J533" i="4"/>
  <c r="J364" i="4"/>
  <c r="J401" i="4"/>
  <c r="J400" i="4" s="1"/>
  <c r="J413" i="4"/>
  <c r="J376" i="4"/>
  <c r="J343" i="4"/>
  <c r="J387" i="4"/>
  <c r="J406" i="4"/>
  <c r="J520" i="4"/>
  <c r="K363" i="4"/>
  <c r="K532" i="4"/>
  <c r="K387" i="4"/>
  <c r="I818" i="4"/>
  <c r="N818" i="4" s="1"/>
  <c r="O818" i="4" s="1"/>
  <c r="L593" i="4"/>
  <c r="M593" i="4"/>
  <c r="J532" i="4" l="1"/>
  <c r="O533" i="4"/>
  <c r="J519" i="4"/>
  <c r="O364" i="4"/>
  <c r="J363" i="4"/>
  <c r="J352" i="4" s="1"/>
  <c r="J370" i="4"/>
  <c r="J408" i="4"/>
  <c r="J405" i="4"/>
  <c r="J386" i="4"/>
  <c r="J340" i="4"/>
  <c r="J529" i="4"/>
  <c r="K520" i="4"/>
  <c r="K386" i="4"/>
  <c r="K413" i="4"/>
  <c r="K343" i="4"/>
  <c r="K326" i="4"/>
  <c r="N326" i="4" s="1"/>
  <c r="K529" i="4"/>
  <c r="K352" i="4"/>
  <c r="K406" i="4"/>
  <c r="K376" i="4"/>
  <c r="L626" i="4"/>
  <c r="M626" i="4"/>
  <c r="I626" i="4"/>
  <c r="N626" i="4" s="1"/>
  <c r="O626" i="4" s="1"/>
  <c r="L646" i="4"/>
  <c r="L645" i="4" s="1"/>
  <c r="M646" i="4"/>
  <c r="M645" i="4" s="1"/>
  <c r="I646" i="4"/>
  <c r="N646" i="4" s="1"/>
  <c r="O646" i="4" s="1"/>
  <c r="K519" i="4" l="1"/>
  <c r="J326" i="4"/>
  <c r="O326" i="4" s="1"/>
  <c r="J518" i="4"/>
  <c r="J389" i="4"/>
  <c r="J330" i="4"/>
  <c r="J351" i="4"/>
  <c r="K370" i="4"/>
  <c r="K351" i="4" s="1"/>
  <c r="K325" i="4"/>
  <c r="K408" i="4"/>
  <c r="K405" i="4"/>
  <c r="K340" i="4"/>
  <c r="I645" i="4"/>
  <c r="N645" i="4" s="1"/>
  <c r="O645" i="4" s="1"/>
  <c r="I723" i="4"/>
  <c r="N723" i="4" s="1"/>
  <c r="O723" i="4" s="1"/>
  <c r="I774" i="4"/>
  <c r="N774" i="4" s="1"/>
  <c r="O774" i="4" s="1"/>
  <c r="L774" i="4"/>
  <c r="M774" i="4"/>
  <c r="L776" i="4"/>
  <c r="M776" i="4"/>
  <c r="I776" i="4"/>
  <c r="N776" i="4" s="1"/>
  <c r="O776" i="4" s="1"/>
  <c r="L816" i="4"/>
  <c r="L815" i="4" s="1"/>
  <c r="L814" i="4" s="1"/>
  <c r="L813" i="4" s="1"/>
  <c r="M816" i="4"/>
  <c r="M815" i="4" s="1"/>
  <c r="M814" i="4" s="1"/>
  <c r="M813" i="4" s="1"/>
  <c r="I816" i="4"/>
  <c r="L711" i="4"/>
  <c r="M711" i="4"/>
  <c r="L714" i="4"/>
  <c r="L713" i="4" s="1"/>
  <c r="M714" i="4"/>
  <c r="M713" i="4" s="1"/>
  <c r="I711" i="4"/>
  <c r="N711" i="4" s="1"/>
  <c r="O711" i="4" s="1"/>
  <c r="I714" i="4"/>
  <c r="N714" i="4" s="1"/>
  <c r="O714" i="4" s="1"/>
  <c r="L709" i="4"/>
  <c r="M709" i="4"/>
  <c r="L464" i="4"/>
  <c r="M464" i="4"/>
  <c r="I464" i="4"/>
  <c r="N464" i="4" s="1"/>
  <c r="O464" i="4" s="1"/>
  <c r="M421" i="4"/>
  <c r="L421" i="4"/>
  <c r="I421" i="4"/>
  <c r="N421" i="4" s="1"/>
  <c r="O421" i="4" s="1"/>
  <c r="L419" i="4"/>
  <c r="M419" i="4"/>
  <c r="I419" i="4"/>
  <c r="N419" i="4" s="1"/>
  <c r="O419" i="4" s="1"/>
  <c r="I1136" i="4"/>
  <c r="N1136" i="4" s="1"/>
  <c r="O1136" i="4" s="1"/>
  <c r="I1134" i="4"/>
  <c r="N1134" i="4" s="1"/>
  <c r="O1134" i="4" s="1"/>
  <c r="I1127" i="4"/>
  <c r="N1127" i="4" s="1"/>
  <c r="O1127" i="4" s="1"/>
  <c r="I1119" i="4"/>
  <c r="N1119" i="4" s="1"/>
  <c r="O1119" i="4" s="1"/>
  <c r="I1110" i="4"/>
  <c r="N1110" i="4" s="1"/>
  <c r="O1110" i="4" s="1"/>
  <c r="I1108" i="4"/>
  <c r="N1108" i="4" s="1"/>
  <c r="O1108" i="4" s="1"/>
  <c r="I1106" i="4"/>
  <c r="N1106" i="4" s="1"/>
  <c r="O1106" i="4" s="1"/>
  <c r="N1103" i="4"/>
  <c r="O1103" i="4" s="1"/>
  <c r="I1094" i="4"/>
  <c r="N1094" i="4" s="1"/>
  <c r="O1094" i="4" s="1"/>
  <c r="I1088" i="4"/>
  <c r="N1085" i="4"/>
  <c r="O1085" i="4" s="1"/>
  <c r="I1082" i="4"/>
  <c r="N1082" i="4" s="1"/>
  <c r="O1082" i="4" s="1"/>
  <c r="I1080" i="4"/>
  <c r="N1080" i="4" s="1"/>
  <c r="O1080" i="4" s="1"/>
  <c r="I1077" i="4"/>
  <c r="N1077" i="4" s="1"/>
  <c r="O1077" i="4" s="1"/>
  <c r="I1075" i="4"/>
  <c r="N1075" i="4" s="1"/>
  <c r="O1075" i="4" s="1"/>
  <c r="I1070" i="4"/>
  <c r="N1070" i="4" s="1"/>
  <c r="O1070" i="4" s="1"/>
  <c r="I1063" i="4"/>
  <c r="N1063" i="4" s="1"/>
  <c r="O1063" i="4" s="1"/>
  <c r="I1049" i="4"/>
  <c r="N1049" i="4" s="1"/>
  <c r="O1049" i="4" s="1"/>
  <c r="I1039" i="4"/>
  <c r="N1039" i="4" s="1"/>
  <c r="O1039" i="4" s="1"/>
  <c r="I1023" i="4"/>
  <c r="N1023" i="4" s="1"/>
  <c r="O1023" i="4" s="1"/>
  <c r="I1020" i="4"/>
  <c r="N1020" i="4" s="1"/>
  <c r="O1020" i="4" s="1"/>
  <c r="I1017" i="4"/>
  <c r="N1017" i="4" s="1"/>
  <c r="O1017" i="4" s="1"/>
  <c r="I728" i="4"/>
  <c r="N728" i="4" s="1"/>
  <c r="O728" i="4" s="1"/>
  <c r="I725" i="4"/>
  <c r="N725" i="4" s="1"/>
  <c r="O725" i="4" s="1"/>
  <c r="I719" i="4"/>
  <c r="N719" i="4" s="1"/>
  <c r="O719" i="4" s="1"/>
  <c r="I687" i="4"/>
  <c r="N687" i="4" s="1"/>
  <c r="O687" i="4" s="1"/>
  <c r="I492" i="4"/>
  <c r="N492" i="4" s="1"/>
  <c r="O492" i="4" s="1"/>
  <c r="I487" i="4"/>
  <c r="N477" i="4"/>
  <c r="O477" i="4" s="1"/>
  <c r="I447" i="4"/>
  <c r="N447" i="4" s="1"/>
  <c r="O447" i="4" s="1"/>
  <c r="I445" i="4"/>
  <c r="N445" i="4" s="1"/>
  <c r="O445" i="4" s="1"/>
  <c r="I443" i="4"/>
  <c r="I431" i="4"/>
  <c r="N431" i="4" s="1"/>
  <c r="O431" i="4" s="1"/>
  <c r="I429" i="4"/>
  <c r="N429" i="4" s="1"/>
  <c r="O429" i="4" s="1"/>
  <c r="I426" i="4"/>
  <c r="N426" i="4" s="1"/>
  <c r="O426" i="4" s="1"/>
  <c r="I417" i="4"/>
  <c r="N417" i="4" s="1"/>
  <c r="O417" i="4" s="1"/>
  <c r="N397" i="4"/>
  <c r="O397" i="4" s="1"/>
  <c r="I395" i="4"/>
  <c r="N395" i="4" s="1"/>
  <c r="O395" i="4" s="1"/>
  <c r="I393" i="4"/>
  <c r="N393" i="4" s="1"/>
  <c r="O393" i="4" s="1"/>
  <c r="I376" i="4"/>
  <c r="I374" i="4"/>
  <c r="N374" i="4" s="1"/>
  <c r="O374" i="4" s="1"/>
  <c r="I371" i="4"/>
  <c r="N371" i="4" s="1"/>
  <c r="O371" i="4" s="1"/>
  <c r="I363" i="4"/>
  <c r="N363" i="4" s="1"/>
  <c r="O363" i="4" s="1"/>
  <c r="N361" i="4"/>
  <c r="O361" i="4" s="1"/>
  <c r="I343" i="4"/>
  <c r="N343" i="4" s="1"/>
  <c r="O343" i="4" s="1"/>
  <c r="I341" i="4"/>
  <c r="N341" i="4" s="1"/>
  <c r="O341" i="4" s="1"/>
  <c r="I338" i="4"/>
  <c r="N338" i="4" s="1"/>
  <c r="O338" i="4" s="1"/>
  <c r="I336" i="4"/>
  <c r="N336" i="4" s="1"/>
  <c r="O336" i="4" s="1"/>
  <c r="I323" i="4"/>
  <c r="N323" i="4" s="1"/>
  <c r="O323" i="4" s="1"/>
  <c r="I317" i="4"/>
  <c r="N317" i="4" s="1"/>
  <c r="O317" i="4" s="1"/>
  <c r="I315" i="4"/>
  <c r="I313" i="4"/>
  <c r="N313" i="4" s="1"/>
  <c r="O313" i="4" s="1"/>
  <c r="I311" i="4"/>
  <c r="N311" i="4" s="1"/>
  <c r="O311" i="4" s="1"/>
  <c r="N315" i="4" l="1"/>
  <c r="O315" i="4" s="1"/>
  <c r="N487" i="4"/>
  <c r="O487" i="4" s="1"/>
  <c r="I485" i="4"/>
  <c r="N485" i="4" s="1"/>
  <c r="O485" i="4" s="1"/>
  <c r="N443" i="4"/>
  <c r="O443" i="4" s="1"/>
  <c r="N816" i="4"/>
  <c r="J816" i="4"/>
  <c r="J325" i="4"/>
  <c r="N1088" i="4"/>
  <c r="O1088" i="4" s="1"/>
  <c r="I1084" i="4"/>
  <c r="N1084" i="4" s="1"/>
  <c r="O1084" i="4" s="1"/>
  <c r="N376" i="4"/>
  <c r="O376" i="4" s="1"/>
  <c r="K518" i="4"/>
  <c r="J517" i="4"/>
  <c r="J329" i="4"/>
  <c r="K389" i="4"/>
  <c r="K319" i="4"/>
  <c r="K330" i="4"/>
  <c r="I1102" i="4"/>
  <c r="N1102" i="4" s="1"/>
  <c r="O1102" i="4" s="1"/>
  <c r="I1038" i="4"/>
  <c r="N1038" i="4" s="1"/>
  <c r="O1038" i="4" s="1"/>
  <c r="I713" i="4"/>
  <c r="N713" i="4" s="1"/>
  <c r="O713" i="4" s="1"/>
  <c r="I815" i="4"/>
  <c r="N815" i="4" s="1"/>
  <c r="I1126" i="4"/>
  <c r="N1126" i="4" s="1"/>
  <c r="O1126" i="4" s="1"/>
  <c r="I1016" i="4"/>
  <c r="N1016" i="4" s="1"/>
  <c r="O1016" i="4" s="1"/>
  <c r="I1048" i="4"/>
  <c r="N1048" i="4" s="1"/>
  <c r="O1048" i="4" s="1"/>
  <c r="I727" i="4"/>
  <c r="N727" i="4" s="1"/>
  <c r="O727" i="4" s="1"/>
  <c r="I1019" i="4"/>
  <c r="N1019" i="4" s="1"/>
  <c r="O1019" i="4" s="1"/>
  <c r="I1062" i="4"/>
  <c r="N1062" i="4" s="1"/>
  <c r="O1062" i="4" s="1"/>
  <c r="I1093" i="4"/>
  <c r="N1093" i="4" s="1"/>
  <c r="O1093" i="4" s="1"/>
  <c r="I686" i="4"/>
  <c r="N686" i="4" s="1"/>
  <c r="O686" i="4" s="1"/>
  <c r="I1022" i="4"/>
  <c r="N1022" i="4" s="1"/>
  <c r="O1022" i="4" s="1"/>
  <c r="I1118" i="4"/>
  <c r="N1118" i="4" s="1"/>
  <c r="O1118" i="4" s="1"/>
  <c r="M708" i="4"/>
  <c r="I491" i="4"/>
  <c r="N491" i="4" s="1"/>
  <c r="O491" i="4" s="1"/>
  <c r="I718" i="4"/>
  <c r="L708" i="4"/>
  <c r="I416" i="4"/>
  <c r="N416" i="4" s="1"/>
  <c r="O416" i="4" s="1"/>
  <c r="I1079" i="4"/>
  <c r="N1079" i="4" s="1"/>
  <c r="O1079" i="4" s="1"/>
  <c r="I1129" i="4"/>
  <c r="N1129" i="4" s="1"/>
  <c r="O1129" i="4" s="1"/>
  <c r="I1105" i="4"/>
  <c r="N1105" i="4" s="1"/>
  <c r="O1105" i="4" s="1"/>
  <c r="I1069" i="4"/>
  <c r="N1069" i="4" s="1"/>
  <c r="O1069" i="4" s="1"/>
  <c r="I1171" i="4"/>
  <c r="N1171" i="4" s="1"/>
  <c r="O1171" i="4" s="1"/>
  <c r="I1177" i="4"/>
  <c r="I1179" i="4"/>
  <c r="I1182" i="4"/>
  <c r="I1187" i="4"/>
  <c r="I1196" i="4"/>
  <c r="I1203" i="4"/>
  <c r="N1203" i="4" s="1"/>
  <c r="O1203" i="4" s="1"/>
  <c r="I1208" i="4"/>
  <c r="N1208" i="4" s="1"/>
  <c r="O1208" i="4" s="1"/>
  <c r="I1210" i="4"/>
  <c r="N1210" i="4" s="1"/>
  <c r="O1210" i="4" s="1"/>
  <c r="I1218" i="4"/>
  <c r="N1218" i="4" s="1"/>
  <c r="O1218" i="4" s="1"/>
  <c r="I1221" i="4"/>
  <c r="N1221" i="4" s="1"/>
  <c r="O1221" i="4" s="1"/>
  <c r="I1223" i="4"/>
  <c r="N1223" i="4" s="1"/>
  <c r="O1223" i="4" s="1"/>
  <c r="I1227" i="4"/>
  <c r="I1236" i="4"/>
  <c r="I1249" i="4"/>
  <c r="N1249" i="4" s="1"/>
  <c r="O1249" i="4" s="1"/>
  <c r="J511" i="4" l="1"/>
  <c r="O816" i="4"/>
  <c r="N1236" i="4"/>
  <c r="O1236" i="4" s="1"/>
  <c r="I1235" i="4"/>
  <c r="N1235" i="4" s="1"/>
  <c r="O1235" i="4" s="1"/>
  <c r="N1227" i="4"/>
  <c r="O1227" i="4" s="1"/>
  <c r="I1226" i="4"/>
  <c r="N1187" i="4"/>
  <c r="O1187" i="4" s="1"/>
  <c r="I1186" i="4"/>
  <c r="N1186" i="4" s="1"/>
  <c r="O1186" i="4" s="1"/>
  <c r="J815" i="4"/>
  <c r="O815" i="4" s="1"/>
  <c r="J319" i="4"/>
  <c r="N1182" i="4"/>
  <c r="O1182" i="4" s="1"/>
  <c r="N1196" i="4"/>
  <c r="O1196" i="4" s="1"/>
  <c r="N1177" i="4"/>
  <c r="O1177" i="4" s="1"/>
  <c r="N1179" i="4"/>
  <c r="O1179" i="4" s="1"/>
  <c r="I717" i="4"/>
  <c r="K289" i="4"/>
  <c r="K329" i="4"/>
  <c r="K517" i="4"/>
  <c r="I1047" i="4"/>
  <c r="N1047" i="4" s="1"/>
  <c r="O1047" i="4" s="1"/>
  <c r="I814" i="4"/>
  <c r="N814" i="4" s="1"/>
  <c r="I1037" i="4"/>
  <c r="N1037" i="4" s="1"/>
  <c r="O1037" i="4" s="1"/>
  <c r="I1015" i="4"/>
  <c r="N1015" i="4" s="1"/>
  <c r="O1015" i="4" s="1"/>
  <c r="I1170" i="4"/>
  <c r="N1170" i="4" s="1"/>
  <c r="O1170" i="4" s="1"/>
  <c r="I1181" i="4"/>
  <c r="I1248" i="4"/>
  <c r="N1248" i="4" s="1"/>
  <c r="O1248" i="4" s="1"/>
  <c r="I1195" i="4"/>
  <c r="N1195" i="4" s="1"/>
  <c r="O1195" i="4" s="1"/>
  <c r="I1092" i="4"/>
  <c r="N1092" i="4" s="1"/>
  <c r="O1092" i="4" s="1"/>
  <c r="I1176" i="4"/>
  <c r="I1068" i="4"/>
  <c r="N1068" i="4" s="1"/>
  <c r="O1068" i="4" s="1"/>
  <c r="I1217" i="4"/>
  <c r="N1217" i="4" s="1"/>
  <c r="O1217" i="4" s="1"/>
  <c r="I1202" i="4"/>
  <c r="N1202" i="4" s="1"/>
  <c r="O1202" i="4" s="1"/>
  <c r="I709" i="4"/>
  <c r="N709" i="4" s="1"/>
  <c r="O709" i="4" s="1"/>
  <c r="I745" i="4"/>
  <c r="N745" i="4" s="1"/>
  <c r="O745" i="4" s="1"/>
  <c r="I748" i="4"/>
  <c r="N748" i="4" s="1"/>
  <c r="O748" i="4" s="1"/>
  <c r="N1226" i="4" l="1"/>
  <c r="O1226" i="4" s="1"/>
  <c r="J814" i="4"/>
  <c r="O814" i="4" s="1"/>
  <c r="J289" i="4"/>
  <c r="J288" i="4" s="1"/>
  <c r="N1181" i="4"/>
  <c r="O1181" i="4" s="1"/>
  <c r="N1176" i="4"/>
  <c r="O1176" i="4" s="1"/>
  <c r="K288" i="4"/>
  <c r="K511" i="4"/>
  <c r="I1014" i="4"/>
  <c r="N1014" i="4" s="1"/>
  <c r="O1014" i="4" s="1"/>
  <c r="I813" i="4"/>
  <c r="N813" i="4" s="1"/>
  <c r="I1185" i="4"/>
  <c r="I1175" i="4"/>
  <c r="I1046" i="4"/>
  <c r="N1046" i="4" s="1"/>
  <c r="O1046" i="4" s="1"/>
  <c r="I708" i="4"/>
  <c r="N708" i="4" s="1"/>
  <c r="O708" i="4" s="1"/>
  <c r="I750" i="4"/>
  <c r="N750" i="4" s="1"/>
  <c r="O750" i="4" s="1"/>
  <c r="L752" i="4"/>
  <c r="M752" i="4"/>
  <c r="I752" i="4"/>
  <c r="N752" i="4" s="1"/>
  <c r="O752" i="4" s="1"/>
  <c r="L755" i="4"/>
  <c r="M755" i="4"/>
  <c r="I755" i="4"/>
  <c r="N755" i="4" s="1"/>
  <c r="O755" i="4" s="1"/>
  <c r="L757" i="4"/>
  <c r="M757" i="4"/>
  <c r="I757" i="4"/>
  <c r="N757" i="4" s="1"/>
  <c r="O757" i="4" s="1"/>
  <c r="L760" i="4"/>
  <c r="M760" i="4"/>
  <c r="I760" i="4"/>
  <c r="N760" i="4" s="1"/>
  <c r="O760" i="4" s="1"/>
  <c r="L763" i="4"/>
  <c r="M763" i="4"/>
  <c r="I763" i="4"/>
  <c r="N763" i="4" s="1"/>
  <c r="O763" i="4" s="1"/>
  <c r="L765" i="4"/>
  <c r="M765" i="4"/>
  <c r="I765" i="4"/>
  <c r="L772" i="4"/>
  <c r="L771" i="4" s="1"/>
  <c r="M772" i="4"/>
  <c r="M771" i="4" s="1"/>
  <c r="I772" i="4"/>
  <c r="N772" i="4" s="1"/>
  <c r="O772" i="4" s="1"/>
  <c r="L781" i="4"/>
  <c r="L780" i="4" s="1"/>
  <c r="M781" i="4"/>
  <c r="M780" i="4" s="1"/>
  <c r="I781" i="4"/>
  <c r="N781" i="4" s="1"/>
  <c r="O781" i="4" s="1"/>
  <c r="L784" i="4"/>
  <c r="L783" i="4" s="1"/>
  <c r="M784" i="4"/>
  <c r="M783" i="4" s="1"/>
  <c r="I784" i="4"/>
  <c r="N784" i="4" s="1"/>
  <c r="O784" i="4" s="1"/>
  <c r="L787" i="4"/>
  <c r="M787" i="4"/>
  <c r="I787" i="4"/>
  <c r="N787" i="4" s="1"/>
  <c r="O787" i="4" s="1"/>
  <c r="L789" i="4"/>
  <c r="M789" i="4"/>
  <c r="I789" i="4"/>
  <c r="N789" i="4" s="1"/>
  <c r="O789" i="4" s="1"/>
  <c r="L791" i="4"/>
  <c r="M791" i="4"/>
  <c r="I791" i="4"/>
  <c r="N791" i="4" s="1"/>
  <c r="O791" i="4" s="1"/>
  <c r="L795" i="4"/>
  <c r="L794" i="4" s="1"/>
  <c r="M795" i="4"/>
  <c r="M794" i="4" s="1"/>
  <c r="I795" i="4"/>
  <c r="L802" i="4"/>
  <c r="L801" i="4" s="1"/>
  <c r="M802" i="4"/>
  <c r="M801" i="4" s="1"/>
  <c r="I802" i="4"/>
  <c r="N802" i="4" s="1"/>
  <c r="O802" i="4" s="1"/>
  <c r="L809" i="4"/>
  <c r="L804" i="4" s="1"/>
  <c r="M809" i="4"/>
  <c r="M804" i="4" s="1"/>
  <c r="I809" i="4"/>
  <c r="N809" i="4" s="1"/>
  <c r="O809" i="4" s="1"/>
  <c r="I693" i="4"/>
  <c r="N693" i="4" s="1"/>
  <c r="O693" i="4" s="1"/>
  <c r="I649" i="4"/>
  <c r="N649" i="4" s="1"/>
  <c r="O649" i="4" s="1"/>
  <c r="I657" i="4"/>
  <c r="N657" i="4" s="1"/>
  <c r="O657" i="4" s="1"/>
  <c r="I664" i="4"/>
  <c r="N664" i="4" s="1"/>
  <c r="O664" i="4" s="1"/>
  <c r="I640" i="4"/>
  <c r="N640" i="4" s="1"/>
  <c r="O640" i="4" s="1"/>
  <c r="I637" i="4"/>
  <c r="I632" i="4"/>
  <c r="N632" i="4" s="1"/>
  <c r="O632" i="4" s="1"/>
  <c r="I634" i="4"/>
  <c r="N634" i="4" s="1"/>
  <c r="O634" i="4" s="1"/>
  <c r="I629" i="4"/>
  <c r="N629" i="4" s="1"/>
  <c r="O629" i="4" s="1"/>
  <c r="I607" i="4"/>
  <c r="I584" i="4"/>
  <c r="N584" i="4" s="1"/>
  <c r="O584" i="4" s="1"/>
  <c r="I588" i="4"/>
  <c r="I593" i="4"/>
  <c r="N593" i="4" s="1"/>
  <c r="O593" i="4" s="1"/>
  <c r="I566" i="4"/>
  <c r="N566" i="4" s="1"/>
  <c r="O566" i="4" s="1"/>
  <c r="I572" i="4"/>
  <c r="N572" i="4" s="1"/>
  <c r="O572" i="4" s="1"/>
  <c r="I542" i="4"/>
  <c r="M278" i="4"/>
  <c r="M277" i="4" s="1"/>
  <c r="L278" i="4"/>
  <c r="L277" i="4" s="1"/>
  <c r="N124" i="4"/>
  <c r="O124" i="4" s="1"/>
  <c r="I109" i="4"/>
  <c r="N109" i="4" s="1"/>
  <c r="O109" i="4" s="1"/>
  <c r="I55" i="4"/>
  <c r="N55" i="4" s="1"/>
  <c r="O55" i="4" s="1"/>
  <c r="I57" i="4"/>
  <c r="N57" i="4" s="1"/>
  <c r="O57" i="4" s="1"/>
  <c r="I36" i="4"/>
  <c r="I38" i="4"/>
  <c r="I32" i="4"/>
  <c r="N32" i="4" s="1"/>
  <c r="O32" i="4" s="1"/>
  <c r="I24" i="4"/>
  <c r="I22" i="4"/>
  <c r="N17" i="4"/>
  <c r="O17" i="4" s="1"/>
  <c r="N542" i="4" l="1"/>
  <c r="O542" i="4" s="1"/>
  <c r="N588" i="4"/>
  <c r="O588" i="4" s="1"/>
  <c r="I21" i="4"/>
  <c r="N795" i="4"/>
  <c r="O795" i="4" s="1"/>
  <c r="I794" i="4"/>
  <c r="N22" i="4"/>
  <c r="O22" i="4" s="1"/>
  <c r="N21" i="4"/>
  <c r="O21" i="4" s="1"/>
  <c r="N24" i="4"/>
  <c r="O24" i="4" s="1"/>
  <c r="N1185" i="4"/>
  <c r="O1185" i="4" s="1"/>
  <c r="J813" i="4"/>
  <c r="N765" i="4"/>
  <c r="O765" i="4" s="1"/>
  <c r="N36" i="4"/>
  <c r="O36" i="4" s="1"/>
  <c r="N38" i="4"/>
  <c r="O38" i="4" s="1"/>
  <c r="N1175" i="4"/>
  <c r="O1175" i="4" s="1"/>
  <c r="N607" i="4"/>
  <c r="O607" i="4" s="1"/>
  <c r="I804" i="4"/>
  <c r="N804" i="4" s="1"/>
  <c r="O804" i="4" s="1"/>
  <c r="I783" i="4"/>
  <c r="N783" i="4" s="1"/>
  <c r="O783" i="4" s="1"/>
  <c r="I771" i="4"/>
  <c r="N771" i="4" s="1"/>
  <c r="O771" i="4" s="1"/>
  <c r="I707" i="4"/>
  <c r="N707" i="4" s="1"/>
  <c r="O707" i="4" s="1"/>
  <c r="I575" i="4"/>
  <c r="N575" i="4" s="1"/>
  <c r="O575" i="4" s="1"/>
  <c r="I801" i="4"/>
  <c r="N801" i="4" s="1"/>
  <c r="O801" i="4" s="1"/>
  <c r="I780" i="4"/>
  <c r="N780" i="4" s="1"/>
  <c r="O780" i="4" s="1"/>
  <c r="I571" i="4"/>
  <c r="N571" i="4" s="1"/>
  <c r="O571" i="4" s="1"/>
  <c r="I656" i="4"/>
  <c r="N656" i="4" s="1"/>
  <c r="O656" i="4" s="1"/>
  <c r="I565" i="4"/>
  <c r="N565" i="4" s="1"/>
  <c r="O565" i="4" s="1"/>
  <c r="I606" i="4"/>
  <c r="N606" i="4" s="1"/>
  <c r="O606" i="4" s="1"/>
  <c r="I648" i="4"/>
  <c r="N648" i="4" s="1"/>
  <c r="O648" i="4" s="1"/>
  <c r="I692" i="4"/>
  <c r="N692" i="4" s="1"/>
  <c r="O692" i="4" s="1"/>
  <c r="I1013" i="4"/>
  <c r="I592" i="4"/>
  <c r="N592" i="4" s="1"/>
  <c r="O592" i="4" s="1"/>
  <c r="I587" i="4"/>
  <c r="I541" i="4"/>
  <c r="I659" i="4"/>
  <c r="N659" i="4" s="1"/>
  <c r="O659" i="4" s="1"/>
  <c r="N794" i="4"/>
  <c r="O794" i="4" s="1"/>
  <c r="N119" i="4"/>
  <c r="O119" i="4" s="1"/>
  <c r="I618" i="4"/>
  <c r="N618" i="4" s="1"/>
  <c r="O618" i="4" s="1"/>
  <c r="I16" i="4"/>
  <c r="N16" i="4" s="1"/>
  <c r="O16" i="4" s="1"/>
  <c r="I9" i="4"/>
  <c r="L786" i="4"/>
  <c r="L770" i="4" s="1"/>
  <c r="I786" i="4"/>
  <c r="N786" i="4" s="1"/>
  <c r="O786" i="4" s="1"/>
  <c r="M786" i="4"/>
  <c r="M770" i="4" s="1"/>
  <c r="I636" i="4"/>
  <c r="L759" i="4"/>
  <c r="M754" i="4"/>
  <c r="L754" i="4"/>
  <c r="M759" i="4"/>
  <c r="I744" i="4"/>
  <c r="I759" i="4"/>
  <c r="N759" i="4" s="1"/>
  <c r="O759" i="4" s="1"/>
  <c r="I754" i="4"/>
  <c r="N754" i="4" s="1"/>
  <c r="O754" i="4" s="1"/>
  <c r="I631" i="4"/>
  <c r="N631" i="4" s="1"/>
  <c r="O631" i="4" s="1"/>
  <c r="M1422" i="4"/>
  <c r="M1421" i="4" s="1"/>
  <c r="L1422" i="4"/>
  <c r="L1421" i="4" s="1"/>
  <c r="N587" i="4" l="1"/>
  <c r="O587" i="4" s="1"/>
  <c r="N541" i="4"/>
  <c r="O541" i="4" s="1"/>
  <c r="O813" i="4"/>
  <c r="I8" i="4"/>
  <c r="N744" i="4"/>
  <c r="O744" i="4" s="1"/>
  <c r="I743" i="4"/>
  <c r="N1013" i="4"/>
  <c r="O1013" i="4" s="1"/>
  <c r="I564" i="4"/>
  <c r="N564" i="4" s="1"/>
  <c r="O564" i="4" s="1"/>
  <c r="I586" i="4"/>
  <c r="N586" i="4" s="1"/>
  <c r="O586" i="4" s="1"/>
  <c r="I644" i="4"/>
  <c r="N644" i="4" s="1"/>
  <c r="O644" i="4" s="1"/>
  <c r="I540" i="4"/>
  <c r="I574" i="4"/>
  <c r="N574" i="4" s="1"/>
  <c r="O574" i="4" s="1"/>
  <c r="I685" i="4"/>
  <c r="N685" i="4" s="1"/>
  <c r="O685" i="4" s="1"/>
  <c r="I596" i="4"/>
  <c r="N596" i="4" s="1"/>
  <c r="O596" i="4" s="1"/>
  <c r="I770" i="4"/>
  <c r="N770" i="4" s="1"/>
  <c r="O770" i="4" s="1"/>
  <c r="I617" i="4"/>
  <c r="L1378" i="4"/>
  <c r="L1377" i="4" s="1"/>
  <c r="M1378" i="4"/>
  <c r="M1377" i="4" s="1"/>
  <c r="L1375" i="4"/>
  <c r="M1375" i="4"/>
  <c r="I1375" i="4"/>
  <c r="N1378" i="4"/>
  <c r="O1378" i="4" s="1"/>
  <c r="L1373" i="4"/>
  <c r="L1372" i="4" s="1"/>
  <c r="M1373" i="4"/>
  <c r="I1373" i="4"/>
  <c r="N1373" i="4" s="1"/>
  <c r="O1373" i="4" s="1"/>
  <c r="M1434" i="4"/>
  <c r="M1433" i="4" s="1"/>
  <c r="L1434" i="4"/>
  <c r="L1433" i="4" s="1"/>
  <c r="L1351" i="4"/>
  <c r="L1350" i="4" s="1"/>
  <c r="M1351" i="4"/>
  <c r="M1350" i="4" s="1"/>
  <c r="M1354" i="4"/>
  <c r="M1353" i="4" s="1"/>
  <c r="L1354" i="4"/>
  <c r="L1353" i="4" s="1"/>
  <c r="L1357" i="4"/>
  <c r="L1356" i="4" s="1"/>
  <c r="M1357" i="4"/>
  <c r="M1356" i="4" s="1"/>
  <c r="I1351" i="4"/>
  <c r="N1351" i="4" s="1"/>
  <c r="O1351" i="4" s="1"/>
  <c r="I1354" i="4"/>
  <c r="N1354" i="4" s="1"/>
  <c r="O1354" i="4" s="1"/>
  <c r="I1357" i="4"/>
  <c r="N1357" i="4" s="1"/>
  <c r="O1357" i="4" s="1"/>
  <c r="L1436" i="4"/>
  <c r="M1436" i="4"/>
  <c r="I1436" i="4"/>
  <c r="N1436" i="4" s="1"/>
  <c r="O1436" i="4" s="1"/>
  <c r="I1434" i="4"/>
  <c r="N1434" i="4" s="1"/>
  <c r="O1434" i="4" s="1"/>
  <c r="L1431" i="4"/>
  <c r="L1430" i="4" s="1"/>
  <c r="M1431" i="4"/>
  <c r="M1430" i="4" s="1"/>
  <c r="I1431" i="4"/>
  <c r="N1431" i="4" s="1"/>
  <c r="O1431" i="4" s="1"/>
  <c r="I1422" i="4"/>
  <c r="N1422" i="4" s="1"/>
  <c r="O1422" i="4" s="1"/>
  <c r="L1414" i="4"/>
  <c r="M1414" i="4"/>
  <c r="L1417" i="4"/>
  <c r="M1417" i="4"/>
  <c r="I1417" i="4"/>
  <c r="N1417" i="4" s="1"/>
  <c r="O1417" i="4" s="1"/>
  <c r="I1414" i="4"/>
  <c r="N1414" i="4" s="1"/>
  <c r="O1414" i="4" s="1"/>
  <c r="L1409" i="4"/>
  <c r="M1409" i="4"/>
  <c r="L1411" i="4"/>
  <c r="M1411" i="4"/>
  <c r="I1409" i="4"/>
  <c r="N1409" i="4" s="1"/>
  <c r="O1409" i="4" s="1"/>
  <c r="I1411" i="4"/>
  <c r="N1411" i="4" s="1"/>
  <c r="O1411" i="4" s="1"/>
  <c r="L1399" i="4"/>
  <c r="M1399" i="4"/>
  <c r="L1404" i="4"/>
  <c r="M1404" i="4"/>
  <c r="L1406" i="4"/>
  <c r="M1406" i="4"/>
  <c r="I1406" i="4"/>
  <c r="N1406" i="4" s="1"/>
  <c r="O1406" i="4" s="1"/>
  <c r="I1404" i="4"/>
  <c r="N1404" i="4" s="1"/>
  <c r="O1404" i="4" s="1"/>
  <c r="I1399" i="4"/>
  <c r="N1399" i="4" s="1"/>
  <c r="O1399" i="4" s="1"/>
  <c r="L1392" i="4"/>
  <c r="L1391" i="4" s="1"/>
  <c r="M1392" i="4"/>
  <c r="M1391" i="4" s="1"/>
  <c r="L1383" i="4"/>
  <c r="L1382" i="4" s="1"/>
  <c r="M1383" i="4"/>
  <c r="M1382" i="4" s="1"/>
  <c r="I1392" i="4"/>
  <c r="I1383" i="4"/>
  <c r="N1383" i="4" s="1"/>
  <c r="O1383" i="4" s="1"/>
  <c r="N540" i="4" l="1"/>
  <c r="O540" i="4" s="1"/>
  <c r="N1375" i="4"/>
  <c r="O1375" i="4" s="1"/>
  <c r="N1392" i="4"/>
  <c r="O1392" i="4" s="1"/>
  <c r="I1430" i="4"/>
  <c r="N1430" i="4" s="1"/>
  <c r="O1430" i="4" s="1"/>
  <c r="I1353" i="4"/>
  <c r="N1353" i="4" s="1"/>
  <c r="O1353" i="4" s="1"/>
  <c r="I1382" i="4"/>
  <c r="N1382" i="4" s="1"/>
  <c r="O1382" i="4" s="1"/>
  <c r="I1391" i="4"/>
  <c r="N1391" i="4" s="1"/>
  <c r="O1391" i="4" s="1"/>
  <c r="I1356" i="4"/>
  <c r="N1356" i="4" s="1"/>
  <c r="O1356" i="4" s="1"/>
  <c r="I1350" i="4"/>
  <c r="N1350" i="4" s="1"/>
  <c r="O1350" i="4" s="1"/>
  <c r="I1377" i="4"/>
  <c r="N1377" i="4" s="1"/>
  <c r="O1377" i="4" s="1"/>
  <c r="I563" i="4"/>
  <c r="N563" i="4" s="1"/>
  <c r="O563" i="4" s="1"/>
  <c r="I1421" i="4"/>
  <c r="N1421" i="4" s="1"/>
  <c r="O1421" i="4" s="1"/>
  <c r="I1433" i="4"/>
  <c r="N1433" i="4" s="1"/>
  <c r="O1433" i="4" s="1"/>
  <c r="I595" i="4"/>
  <c r="I1408" i="4"/>
  <c r="N1408" i="4" s="1"/>
  <c r="O1408" i="4" s="1"/>
  <c r="I1413" i="4"/>
  <c r="N1413" i="4" s="1"/>
  <c r="O1413" i="4" s="1"/>
  <c r="I1398" i="4"/>
  <c r="N1398" i="4" s="1"/>
  <c r="O1398" i="4" s="1"/>
  <c r="L1413" i="4"/>
  <c r="M1372" i="4"/>
  <c r="M1371" i="4" s="1"/>
  <c r="L1371" i="4"/>
  <c r="I1372" i="4"/>
  <c r="N1372" i="4" s="1"/>
  <c r="O1372" i="4" s="1"/>
  <c r="M1398" i="4"/>
  <c r="M1413" i="4"/>
  <c r="L1398" i="4"/>
  <c r="M1349" i="4"/>
  <c r="L1420" i="4"/>
  <c r="M1420" i="4"/>
  <c r="L1349" i="4"/>
  <c r="M1408" i="4"/>
  <c r="L1408" i="4"/>
  <c r="M1381" i="4"/>
  <c r="L1381" i="4"/>
  <c r="L1039" i="4"/>
  <c r="I1349" i="4" l="1"/>
  <c r="N1349" i="4" s="1"/>
  <c r="O1349" i="4" s="1"/>
  <c r="I1381" i="4"/>
  <c r="N1381" i="4" s="1"/>
  <c r="O1381" i="4" s="1"/>
  <c r="I1371" i="4"/>
  <c r="N1371" i="4" s="1"/>
  <c r="O1371" i="4" s="1"/>
  <c r="I1420" i="4"/>
  <c r="N1420" i="4" s="1"/>
  <c r="O1420" i="4" s="1"/>
  <c r="I1397" i="4"/>
  <c r="N1397" i="4" s="1"/>
  <c r="O1397" i="4" s="1"/>
  <c r="L1348" i="4"/>
  <c r="M1348" i="4"/>
  <c r="M1397" i="4"/>
  <c r="M1380" i="4" s="1"/>
  <c r="L1397" i="4"/>
  <c r="L1380" i="4" s="1"/>
  <c r="I1348" i="4" l="1"/>
  <c r="N1348" i="4" s="1"/>
  <c r="O1348" i="4" s="1"/>
  <c r="I1380" i="4"/>
  <c r="N1380" i="4" s="1"/>
  <c r="O1380" i="4" s="1"/>
  <c r="L1347" i="4"/>
  <c r="M1347" i="4"/>
  <c r="I1347" i="4" l="1"/>
  <c r="N1347" i="4" s="1"/>
  <c r="O1347" i="4" s="1"/>
  <c r="L507" i="4" l="1"/>
  <c r="L506" i="4" s="1"/>
  <c r="M507" i="4"/>
  <c r="M506" i="4" s="1"/>
  <c r="I507" i="4"/>
  <c r="N507" i="4" s="1"/>
  <c r="O507" i="4" s="1"/>
  <c r="L429" i="4"/>
  <c r="L433" i="4"/>
  <c r="L413" i="4"/>
  <c r="M413" i="4"/>
  <c r="L411" i="4"/>
  <c r="M411" i="4"/>
  <c r="I411" i="4"/>
  <c r="N411" i="4" s="1"/>
  <c r="O411" i="4" s="1"/>
  <c r="I506" i="4" l="1"/>
  <c r="N506" i="4" s="1"/>
  <c r="O506" i="4" s="1"/>
  <c r="L349" i="4"/>
  <c r="L326" i="4"/>
  <c r="M326" i="4"/>
  <c r="I505" i="4" l="1"/>
  <c r="N505" i="4" s="1"/>
  <c r="O505" i="4" s="1"/>
  <c r="M549" i="4"/>
  <c r="M548" i="4" s="1"/>
  <c r="M547" i="4" s="1"/>
  <c r="M546" i="4" s="1"/>
  <c r="M545" i="4" s="1"/>
  <c r="L549" i="4"/>
  <c r="L548" i="4" s="1"/>
  <c r="L547" i="4" s="1"/>
  <c r="L546" i="4" s="1"/>
  <c r="L545" i="4" s="1"/>
  <c r="N549" i="4"/>
  <c r="O549" i="4" s="1"/>
  <c r="M542" i="4"/>
  <c r="M541" i="4" s="1"/>
  <c r="M1168" i="4"/>
  <c r="M1167" i="4" s="1"/>
  <c r="M1171" i="4"/>
  <c r="M1170" i="4" s="1"/>
  <c r="M1177" i="4"/>
  <c r="M1179" i="4"/>
  <c r="M1182" i="4"/>
  <c r="M1181" i="4" s="1"/>
  <c r="M1187" i="4"/>
  <c r="M1186" i="4" s="1"/>
  <c r="M1196" i="4"/>
  <c r="M1195" i="4" s="1"/>
  <c r="M1203" i="4"/>
  <c r="M1208" i="4"/>
  <c r="M1210" i="4"/>
  <c r="M1213" i="4"/>
  <c r="M1215" i="4"/>
  <c r="M1218" i="4"/>
  <c r="M1221" i="4"/>
  <c r="M1223" i="4"/>
  <c r="M1227" i="4"/>
  <c r="M1226" i="4" s="1"/>
  <c r="M1236" i="4"/>
  <c r="M1235" i="4" s="1"/>
  <c r="M1244" i="4"/>
  <c r="M1243" i="4" s="1"/>
  <c r="M1249" i="4"/>
  <c r="M1248" i="4" s="1"/>
  <c r="L1168" i="4"/>
  <c r="L1167" i="4" s="1"/>
  <c r="L1171" i="4"/>
  <c r="L1170" i="4" s="1"/>
  <c r="L1177" i="4"/>
  <c r="L1179" i="4"/>
  <c r="L1182" i="4"/>
  <c r="L1181" i="4" s="1"/>
  <c r="L1187" i="4"/>
  <c r="L1186" i="4" s="1"/>
  <c r="L1196" i="4"/>
  <c r="L1195" i="4" s="1"/>
  <c r="L1203" i="4"/>
  <c r="L1208" i="4"/>
  <c r="L1210" i="4"/>
  <c r="L1213" i="4"/>
  <c r="L1215" i="4"/>
  <c r="L1218" i="4"/>
  <c r="L1221" i="4"/>
  <c r="L1223" i="4"/>
  <c r="L1227" i="4"/>
  <c r="L1226" i="4" s="1"/>
  <c r="L1236" i="4"/>
  <c r="L1235" i="4" s="1"/>
  <c r="L1244" i="4"/>
  <c r="L1243" i="4" s="1"/>
  <c r="L1249" i="4"/>
  <c r="L1248" i="4" s="1"/>
  <c r="M22" i="4"/>
  <c r="M24" i="4"/>
  <c r="M32" i="4"/>
  <c r="M36" i="4"/>
  <c r="M38" i="4"/>
  <c r="M41" i="4"/>
  <c r="M40" i="4" s="1"/>
  <c r="M55" i="4"/>
  <c r="M57" i="4"/>
  <c r="M67" i="4"/>
  <c r="M66" i="4" s="1"/>
  <c r="M80" i="4"/>
  <c r="M82" i="4"/>
  <c r="M105" i="4"/>
  <c r="M109" i="4"/>
  <c r="M124" i="4"/>
  <c r="M119" i="4" s="1"/>
  <c r="M146" i="4"/>
  <c r="M145" i="4" s="1"/>
  <c r="M276" i="4"/>
  <c r="M292" i="4"/>
  <c r="M291" i="4" s="1"/>
  <c r="M298" i="4"/>
  <c r="M297" i="4" s="1"/>
  <c r="M301" i="4"/>
  <c r="M300" i="4" s="1"/>
  <c r="M307" i="4"/>
  <c r="M309" i="4"/>
  <c r="M311" i="4"/>
  <c r="M313" i="4"/>
  <c r="M315" i="4"/>
  <c r="M317" i="4"/>
  <c r="M321" i="4"/>
  <c r="M323" i="4"/>
  <c r="M325" i="4"/>
  <c r="M332" i="4"/>
  <c r="M334" i="4"/>
  <c r="M336" i="4"/>
  <c r="M338" i="4"/>
  <c r="M343" i="4"/>
  <c r="M340" i="4" s="1"/>
  <c r="M346" i="4"/>
  <c r="M349" i="4"/>
  <c r="M353" i="4"/>
  <c r="M357" i="4"/>
  <c r="M359" i="4"/>
  <c r="M361" i="4"/>
  <c r="M363" i="4"/>
  <c r="M366" i="4"/>
  <c r="M368" i="4"/>
  <c r="M371" i="4"/>
  <c r="M374" i="4"/>
  <c r="M376" i="4"/>
  <c r="M379" i="4"/>
  <c r="M378" i="4" s="1"/>
  <c r="M382" i="4"/>
  <c r="M384" i="4"/>
  <c r="M387" i="4"/>
  <c r="M386" i="4" s="1"/>
  <c r="M391" i="4"/>
  <c r="M393" i="4"/>
  <c r="M395" i="4"/>
  <c r="M397" i="4"/>
  <c r="M401" i="4"/>
  <c r="M400" i="4" s="1"/>
  <c r="M406" i="4"/>
  <c r="M405" i="4" s="1"/>
  <c r="M409" i="4"/>
  <c r="M417" i="4"/>
  <c r="M424" i="4"/>
  <c r="M426" i="4"/>
  <c r="M429" i="4"/>
  <c r="M431" i="4"/>
  <c r="M433" i="4"/>
  <c r="M437" i="4"/>
  <c r="M436" i="4" s="1"/>
  <c r="M440" i="4"/>
  <c r="M443" i="4"/>
  <c r="M445" i="4"/>
  <c r="M447" i="4"/>
  <c r="L22" i="4"/>
  <c r="L24" i="4"/>
  <c r="L32" i="4"/>
  <c r="L36" i="4"/>
  <c r="L38" i="4"/>
  <c r="L41" i="4"/>
  <c r="L40" i="4" s="1"/>
  <c r="L55" i="4"/>
  <c r="L57" i="4"/>
  <c r="L67" i="4"/>
  <c r="L66" i="4" s="1"/>
  <c r="L80" i="4"/>
  <c r="L82" i="4"/>
  <c r="L105" i="4"/>
  <c r="L109" i="4"/>
  <c r="L124" i="4"/>
  <c r="L119" i="4" s="1"/>
  <c r="L146" i="4"/>
  <c r="L145" i="4" s="1"/>
  <c r="L276" i="4"/>
  <c r="L292" i="4"/>
  <c r="L291" i="4" s="1"/>
  <c r="L298" i="4"/>
  <c r="L297" i="4" s="1"/>
  <c r="L301" i="4"/>
  <c r="L300" i="4" s="1"/>
  <c r="L307" i="4"/>
  <c r="L309" i="4"/>
  <c r="L311" i="4"/>
  <c r="L313" i="4"/>
  <c r="L315" i="4"/>
  <c r="L317" i="4"/>
  <c r="L321" i="4"/>
  <c r="L323" i="4"/>
  <c r="L325" i="4"/>
  <c r="L332" i="4"/>
  <c r="L334" i="4"/>
  <c r="L336" i="4"/>
  <c r="L338" i="4"/>
  <c r="L343" i="4"/>
  <c r="L340" i="4" s="1"/>
  <c r="L346" i="4"/>
  <c r="L353" i="4"/>
  <c r="L357" i="4"/>
  <c r="L359" i="4"/>
  <c r="L361" i="4"/>
  <c r="L363" i="4"/>
  <c r="L366" i="4"/>
  <c r="L368" i="4"/>
  <c r="L371" i="4"/>
  <c r="L374" i="4"/>
  <c r="L376" i="4"/>
  <c r="L379" i="4"/>
  <c r="L378" i="4" s="1"/>
  <c r="L382" i="4"/>
  <c r="L384" i="4"/>
  <c r="L387" i="4"/>
  <c r="L386" i="4" s="1"/>
  <c r="L391" i="4"/>
  <c r="L393" i="4"/>
  <c r="L395" i="4"/>
  <c r="L397" i="4"/>
  <c r="L401" i="4"/>
  <c r="L400" i="4" s="1"/>
  <c r="L406" i="4"/>
  <c r="L405" i="4" s="1"/>
  <c r="L409" i="4"/>
  <c r="L417" i="4"/>
  <c r="L424" i="4"/>
  <c r="L426" i="4"/>
  <c r="L431" i="4"/>
  <c r="L428" i="4" s="1"/>
  <c r="L437" i="4"/>
  <c r="L436" i="4" s="1"/>
  <c r="L440" i="4"/>
  <c r="L443" i="4"/>
  <c r="L445" i="4"/>
  <c r="L447" i="4"/>
  <c r="M459" i="4"/>
  <c r="M458" i="4" s="1"/>
  <c r="M462" i="4"/>
  <c r="M466" i="4"/>
  <c r="M469" i="4"/>
  <c r="M468" i="4" s="1"/>
  <c r="M472" i="4"/>
  <c r="M471" i="4" s="1"/>
  <c r="M477" i="4"/>
  <c r="M479" i="4"/>
  <c r="M487" i="4"/>
  <c r="M485" i="4" s="1"/>
  <c r="L459" i="4"/>
  <c r="L458" i="4" s="1"/>
  <c r="L462" i="4"/>
  <c r="L466" i="4"/>
  <c r="L469" i="4"/>
  <c r="L468" i="4" s="1"/>
  <c r="L472" i="4"/>
  <c r="L471" i="4" s="1"/>
  <c r="L477" i="4"/>
  <c r="L479" i="4"/>
  <c r="L487" i="4"/>
  <c r="L485" i="4" s="1"/>
  <c r="M492" i="4"/>
  <c r="M491" i="4" s="1"/>
  <c r="M497" i="4"/>
  <c r="M496" i="4" s="1"/>
  <c r="M505" i="4"/>
  <c r="L492" i="4"/>
  <c r="L491" i="4" s="1"/>
  <c r="L497" i="4"/>
  <c r="L496" i="4" s="1"/>
  <c r="L505" i="4"/>
  <c r="M515" i="4"/>
  <c r="M514" i="4" s="1"/>
  <c r="L515" i="4"/>
  <c r="L514" i="4" s="1"/>
  <c r="M520" i="4"/>
  <c r="M522" i="4"/>
  <c r="M530" i="4"/>
  <c r="L520" i="4"/>
  <c r="L522" i="4"/>
  <c r="L530" i="4"/>
  <c r="M538" i="4"/>
  <c r="M537" i="4" s="1"/>
  <c r="L538" i="4"/>
  <c r="L537" i="4" s="1"/>
  <c r="L542" i="4"/>
  <c r="L541" i="4" s="1"/>
  <c r="M558" i="4"/>
  <c r="M557" i="4" s="1"/>
  <c r="M556" i="4" s="1"/>
  <c r="L558" i="4"/>
  <c r="L557" i="4" s="1"/>
  <c r="L556" i="4" s="1"/>
  <c r="M566" i="4"/>
  <c r="M565" i="4" s="1"/>
  <c r="M572" i="4"/>
  <c r="M571" i="4" s="1"/>
  <c r="L566" i="4"/>
  <c r="L565" i="4" s="1"/>
  <c r="L572" i="4"/>
  <c r="L571" i="4" s="1"/>
  <c r="M584" i="4"/>
  <c r="M575" i="4" s="1"/>
  <c r="M574" i="4" s="1"/>
  <c r="L584" i="4"/>
  <c r="L575" i="4" s="1"/>
  <c r="L574" i="4" s="1"/>
  <c r="M588" i="4"/>
  <c r="M587" i="4" s="1"/>
  <c r="M592" i="4"/>
  <c r="L588" i="4"/>
  <c r="L587" i="4" s="1"/>
  <c r="L592" i="4"/>
  <c r="M607" i="4"/>
  <c r="M606" i="4" s="1"/>
  <c r="M596" i="4" s="1"/>
  <c r="L607" i="4"/>
  <c r="L606" i="4" s="1"/>
  <c r="L596" i="4" s="1"/>
  <c r="M629" i="4"/>
  <c r="M618" i="4" s="1"/>
  <c r="M632" i="4"/>
  <c r="M634" i="4"/>
  <c r="M637" i="4"/>
  <c r="M640" i="4"/>
  <c r="L629" i="4"/>
  <c r="L618" i="4" s="1"/>
  <c r="L632" i="4"/>
  <c r="L634" i="4"/>
  <c r="L637" i="4"/>
  <c r="L640" i="4"/>
  <c r="M649" i="4"/>
  <c r="M648" i="4" s="1"/>
  <c r="M657" i="4"/>
  <c r="M656" i="4" s="1"/>
  <c r="M664" i="4"/>
  <c r="M659" i="4" s="1"/>
  <c r="L649" i="4"/>
  <c r="L648" i="4" s="1"/>
  <c r="L657" i="4"/>
  <c r="L656" i="4" s="1"/>
  <c r="L664" i="4"/>
  <c r="L659" i="4" s="1"/>
  <c r="M725" i="4"/>
  <c r="M728" i="4"/>
  <c r="M727" i="4" s="1"/>
  <c r="M745" i="4"/>
  <c r="M748" i="4"/>
  <c r="M750" i="4"/>
  <c r="M687" i="4"/>
  <c r="M686" i="4" s="1"/>
  <c r="M693" i="4"/>
  <c r="M692" i="4" s="1"/>
  <c r="M707" i="4"/>
  <c r="L750" i="4"/>
  <c r="L748" i="4"/>
  <c r="L745" i="4"/>
  <c r="L728" i="4"/>
  <c r="L727" i="4" s="1"/>
  <c r="L725" i="4"/>
  <c r="L707" i="4"/>
  <c r="L693" i="4"/>
  <c r="L692" i="4" s="1"/>
  <c r="L687" i="4"/>
  <c r="L686" i="4" s="1"/>
  <c r="M960" i="4"/>
  <c r="M968" i="4"/>
  <c r="M965" i="4" s="1"/>
  <c r="L968" i="4"/>
  <c r="L965" i="4" s="1"/>
  <c r="M1070" i="4"/>
  <c r="M1075" i="4"/>
  <c r="M1094" i="4"/>
  <c r="M1093" i="4" s="1"/>
  <c r="M1102" i="4"/>
  <c r="M1106" i="4"/>
  <c r="M1108" i="4"/>
  <c r="M1110" i="4"/>
  <c r="M1119" i="4"/>
  <c r="M1118" i="4" s="1"/>
  <c r="M1127" i="4"/>
  <c r="M1126" i="4" s="1"/>
  <c r="M1134" i="4"/>
  <c r="M1136" i="4"/>
  <c r="L1136" i="4"/>
  <c r="L1134" i="4"/>
  <c r="L1127" i="4"/>
  <c r="L1126" i="4" s="1"/>
  <c r="L1119" i="4"/>
  <c r="L1118" i="4" s="1"/>
  <c r="L1110" i="4"/>
  <c r="L1108" i="4"/>
  <c r="L1106" i="4"/>
  <c r="L1102" i="4"/>
  <c r="L1094" i="4"/>
  <c r="L1093" i="4" s="1"/>
  <c r="M1080" i="4"/>
  <c r="M1082" i="4"/>
  <c r="M1085" i="4"/>
  <c r="M1088" i="4"/>
  <c r="M1049" i="4"/>
  <c r="M1048" i="4" s="1"/>
  <c r="M1063" i="4"/>
  <c r="M1062" i="4" s="1"/>
  <c r="L1049" i="4"/>
  <c r="L1048" i="4" s="1"/>
  <c r="M1039" i="4"/>
  <c r="M1038" i="4" s="1"/>
  <c r="M1037" i="4" s="1"/>
  <c r="L1038" i="4"/>
  <c r="L1037" i="4" s="1"/>
  <c r="M1020" i="4"/>
  <c r="M1019" i="4" s="1"/>
  <c r="M1023" i="4"/>
  <c r="M1022" i="4" s="1"/>
  <c r="L1023" i="4"/>
  <c r="L1022" i="4" s="1"/>
  <c r="L1020" i="4"/>
  <c r="L1019" i="4" s="1"/>
  <c r="M1017" i="4"/>
  <c r="M1016" i="4" s="1"/>
  <c r="L1017" i="4"/>
  <c r="L1016" i="4" s="1"/>
  <c r="L1088" i="4"/>
  <c r="L1085" i="4"/>
  <c r="L1082" i="4"/>
  <c r="L1080" i="4"/>
  <c r="L1070" i="4"/>
  <c r="L1063" i="4"/>
  <c r="L1062" i="4" s="1"/>
  <c r="L1075" i="4"/>
  <c r="N321" i="4" l="1"/>
  <c r="O321" i="4" s="1"/>
  <c r="I548" i="4"/>
  <c r="N548" i="4" s="1"/>
  <c r="O548" i="4" s="1"/>
  <c r="I504" i="4"/>
  <c r="N504" i="4" s="1"/>
  <c r="O504" i="4" s="1"/>
  <c r="L718" i="4"/>
  <c r="L717" i="4" s="1"/>
  <c r="M644" i="4"/>
  <c r="M718" i="4"/>
  <c r="M717" i="4" s="1"/>
  <c r="L644" i="4"/>
  <c r="L461" i="4"/>
  <c r="M461" i="4"/>
  <c r="L960" i="4"/>
  <c r="L959" i="4" s="1"/>
  <c r="L416" i="4"/>
  <c r="M416" i="4"/>
  <c r="M1225" i="4"/>
  <c r="M504" i="4"/>
  <c r="L504" i="4"/>
  <c r="L275" i="4"/>
  <c r="L274" i="4" s="1"/>
  <c r="M275" i="4"/>
  <c r="M274" i="4" s="1"/>
  <c r="L540" i="4"/>
  <c r="M540" i="4"/>
  <c r="L536" i="4"/>
  <c r="M536" i="4"/>
  <c r="M513" i="4"/>
  <c r="L513" i="4"/>
  <c r="M365" i="4"/>
  <c r="L381" i="4"/>
  <c r="M1212" i="4"/>
  <c r="L370" i="4"/>
  <c r="M1176" i="4"/>
  <c r="M1175" i="4" s="1"/>
  <c r="L1084" i="4"/>
  <c r="L519" i="4"/>
  <c r="M631" i="4"/>
  <c r="L474" i="4"/>
  <c r="L490" i="4"/>
  <c r="L1079" i="4"/>
  <c r="L685" i="4"/>
  <c r="L684" i="4" s="1"/>
  <c r="L423" i="4"/>
  <c r="M1217" i="4"/>
  <c r="M1202" i="4"/>
  <c r="L564" i="4"/>
  <c r="L1129" i="4"/>
  <c r="L631" i="4"/>
  <c r="L408" i="4"/>
  <c r="L21" i="4"/>
  <c r="L1202" i="4"/>
  <c r="L290" i="4"/>
  <c r="M685" i="4"/>
  <c r="M684" i="4" s="1"/>
  <c r="M79" i="4"/>
  <c r="L1212" i="4"/>
  <c r="L1217" i="4"/>
  <c r="L390" i="4"/>
  <c r="L744" i="4"/>
  <c r="L636" i="4"/>
  <c r="L586" i="4"/>
  <c r="M474" i="4"/>
  <c r="L331" i="4"/>
  <c r="L320" i="4"/>
  <c r="L319" i="4" s="1"/>
  <c r="L79" i="4"/>
  <c r="L54" i="4"/>
  <c r="L35" i="4"/>
  <c r="M408" i="4"/>
  <c r="M345" i="4"/>
  <c r="L1176" i="4"/>
  <c r="L1175" i="4" s="1"/>
  <c r="L1069" i="4"/>
  <c r="M1079" i="4"/>
  <c r="L1105" i="4"/>
  <c r="L439" i="4"/>
  <c r="L352" i="4"/>
  <c r="L104" i="4"/>
  <c r="M428" i="4"/>
  <c r="L1015" i="4"/>
  <c r="L1014" i="4" s="1"/>
  <c r="L1047" i="4"/>
  <c r="M1069" i="4"/>
  <c r="M529" i="4"/>
  <c r="L345" i="4"/>
  <c r="L306" i="4"/>
  <c r="L305" i="4" s="1"/>
  <c r="L1166" i="4"/>
  <c r="L1225" i="4"/>
  <c r="L1185" i="4"/>
  <c r="M1047" i="4"/>
  <c r="M1105" i="4"/>
  <c r="M744" i="4"/>
  <c r="M636" i="4"/>
  <c r="L529" i="4"/>
  <c r="M519" i="4"/>
  <c r="L365" i="4"/>
  <c r="M423" i="4"/>
  <c r="M381" i="4"/>
  <c r="M320" i="4"/>
  <c r="M319" i="4" s="1"/>
  <c r="M104" i="4"/>
  <c r="M35" i="4"/>
  <c r="M586" i="4"/>
  <c r="M390" i="4"/>
  <c r="M370" i="4"/>
  <c r="M352" i="4"/>
  <c r="M331" i="4"/>
  <c r="M54" i="4"/>
  <c r="M1015" i="4"/>
  <c r="M1014" i="4" s="1"/>
  <c r="M1084" i="4"/>
  <c r="M1129" i="4"/>
  <c r="M564" i="4"/>
  <c r="M439" i="4"/>
  <c r="M306" i="4"/>
  <c r="M305" i="4" s="1"/>
  <c r="M21" i="4"/>
  <c r="M1185" i="4"/>
  <c r="M1166" i="4"/>
  <c r="M290" i="4"/>
  <c r="M490" i="4"/>
  <c r="M959" i="4"/>
  <c r="I547" i="4" l="1"/>
  <c r="N547" i="4" s="1"/>
  <c r="O547" i="4" s="1"/>
  <c r="M330" i="4"/>
  <c r="L330" i="4"/>
  <c r="L1165" i="4"/>
  <c r="M512" i="4"/>
  <c r="L512" i="4"/>
  <c r="M489" i="4"/>
  <c r="L489" i="4"/>
  <c r="M44" i="4"/>
  <c r="M34" i="4"/>
  <c r="M103" i="4"/>
  <c r="M20" i="4"/>
  <c r="M65" i="4"/>
  <c r="L457" i="4"/>
  <c r="L103" i="4"/>
  <c r="M617" i="4"/>
  <c r="M595" i="4" s="1"/>
  <c r="L65" i="4"/>
  <c r="L1068" i="4"/>
  <c r="L518" i="4"/>
  <c r="L44" i="4"/>
  <c r="M1068" i="4"/>
  <c r="L743" i="4"/>
  <c r="L716" i="4" s="1"/>
  <c r="L683" i="4" s="1"/>
  <c r="L1092" i="4"/>
  <c r="L1201" i="4"/>
  <c r="L1184" i="4" s="1"/>
  <c r="L34" i="4"/>
  <c r="L617" i="4"/>
  <c r="L595" i="4" s="1"/>
  <c r="L563" i="4"/>
  <c r="M457" i="4"/>
  <c r="M1201" i="4"/>
  <c r="M1184" i="4" s="1"/>
  <c r="L20" i="4"/>
  <c r="M1092" i="4"/>
  <c r="L289" i="4"/>
  <c r="L389" i="4"/>
  <c r="M1165" i="4"/>
  <c r="M563" i="4"/>
  <c r="M518" i="4"/>
  <c r="M351" i="4"/>
  <c r="M289" i="4"/>
  <c r="M743" i="4"/>
  <c r="M716" i="4" s="1"/>
  <c r="M683" i="4" s="1"/>
  <c r="L351" i="4"/>
  <c r="M389" i="4"/>
  <c r="I546" i="4" l="1"/>
  <c r="N546" i="4" s="1"/>
  <c r="O546" i="4" s="1"/>
  <c r="M7" i="4"/>
  <c r="L7" i="4"/>
  <c r="L329" i="4"/>
  <c r="L288" i="4" s="1"/>
  <c r="M329" i="4"/>
  <c r="M288" i="4" s="1"/>
  <c r="M517" i="4"/>
  <c r="M511" i="4" s="1"/>
  <c r="L517" i="4"/>
  <c r="L511" i="4" s="1"/>
  <c r="M43" i="4"/>
  <c r="L43" i="4"/>
  <c r="M562" i="4"/>
  <c r="L1046" i="4"/>
  <c r="L1013" i="4" s="1"/>
  <c r="M1046" i="4"/>
  <c r="M1013" i="4" s="1"/>
  <c r="L562" i="4"/>
  <c r="M1164" i="4"/>
  <c r="L1164" i="4"/>
  <c r="L6" i="4" l="1"/>
  <c r="L1456" i="4" s="1"/>
  <c r="M6" i="4"/>
  <c r="M1456" i="4" s="1"/>
  <c r="I1244" i="4"/>
  <c r="N1244" i="4" s="1"/>
  <c r="O1244" i="4" s="1"/>
  <c r="I1215" i="4"/>
  <c r="N1215" i="4" s="1"/>
  <c r="O1215" i="4" s="1"/>
  <c r="I1213" i="4"/>
  <c r="N1213" i="4" s="1"/>
  <c r="O1213" i="4" s="1"/>
  <c r="I1168" i="4"/>
  <c r="I558" i="4"/>
  <c r="N558" i="4" s="1"/>
  <c r="O558" i="4" s="1"/>
  <c r="I537" i="4"/>
  <c r="N537" i="4" s="1"/>
  <c r="O537" i="4" s="1"/>
  <c r="I532" i="4"/>
  <c r="I530" i="4"/>
  <c r="I522" i="4"/>
  <c r="N522" i="4" s="1"/>
  <c r="O522" i="4" s="1"/>
  <c r="I520" i="4"/>
  <c r="I515" i="4"/>
  <c r="I502" i="4"/>
  <c r="N502" i="4" s="1"/>
  <c r="O502" i="4" s="1"/>
  <c r="I497" i="4"/>
  <c r="N497" i="4" s="1"/>
  <c r="O497" i="4" s="1"/>
  <c r="I479" i="4"/>
  <c r="N479" i="4" s="1"/>
  <c r="O479" i="4" s="1"/>
  <c r="I472" i="4"/>
  <c r="N472" i="4" s="1"/>
  <c r="O472" i="4" s="1"/>
  <c r="I469" i="4"/>
  <c r="N469" i="4" s="1"/>
  <c r="O469" i="4" s="1"/>
  <c r="I466" i="4"/>
  <c r="N466" i="4" s="1"/>
  <c r="O466" i="4" s="1"/>
  <c r="I462" i="4"/>
  <c r="I459" i="4"/>
  <c r="N459" i="4" s="1"/>
  <c r="O459" i="4" s="1"/>
  <c r="I455" i="4"/>
  <c r="N455" i="4" s="1"/>
  <c r="O455" i="4" s="1"/>
  <c r="N440" i="4"/>
  <c r="O440" i="4" s="1"/>
  <c r="I437" i="4"/>
  <c r="N437" i="4" s="1"/>
  <c r="O437" i="4" s="1"/>
  <c r="I433" i="4"/>
  <c r="N433" i="4" s="1"/>
  <c r="O433" i="4" s="1"/>
  <c r="N424" i="4"/>
  <c r="O424" i="4" s="1"/>
  <c r="I413" i="4"/>
  <c r="N413" i="4" s="1"/>
  <c r="O413" i="4" s="1"/>
  <c r="I406" i="4"/>
  <c r="N406" i="4" s="1"/>
  <c r="O406" i="4" s="1"/>
  <c r="I401" i="4"/>
  <c r="I391" i="4"/>
  <c r="N391" i="4" s="1"/>
  <c r="O391" i="4" s="1"/>
  <c r="I387" i="4"/>
  <c r="N387" i="4" s="1"/>
  <c r="O387" i="4" s="1"/>
  <c r="I384" i="4"/>
  <c r="N384" i="4" s="1"/>
  <c r="O384" i="4" s="1"/>
  <c r="I382" i="4"/>
  <c r="I378" i="4"/>
  <c r="N378" i="4" s="1"/>
  <c r="O378" i="4" s="1"/>
  <c r="I366" i="4"/>
  <c r="N366" i="4" s="1"/>
  <c r="O366" i="4" s="1"/>
  <c r="I359" i="4"/>
  <c r="N359" i="4" s="1"/>
  <c r="O359" i="4" s="1"/>
  <c r="I353" i="4"/>
  <c r="N353" i="4" s="1"/>
  <c r="O353" i="4" s="1"/>
  <c r="I349" i="4"/>
  <c r="I346" i="4"/>
  <c r="I334" i="4"/>
  <c r="N334" i="4" s="1"/>
  <c r="O334" i="4" s="1"/>
  <c r="I332" i="4"/>
  <c r="N332" i="4" s="1"/>
  <c r="O332" i="4" s="1"/>
  <c r="I325" i="4"/>
  <c r="N325" i="4" s="1"/>
  <c r="O325" i="4" s="1"/>
  <c r="I309" i="4"/>
  <c r="N309" i="4" s="1"/>
  <c r="O309" i="4" s="1"/>
  <c r="I307" i="4"/>
  <c r="N307" i="4" s="1"/>
  <c r="O307" i="4" s="1"/>
  <c r="N301" i="4"/>
  <c r="O301" i="4" s="1"/>
  <c r="I298" i="4"/>
  <c r="N292" i="4"/>
  <c r="O292" i="4" s="1"/>
  <c r="I278" i="4"/>
  <c r="N278" i="4" s="1"/>
  <c r="O278" i="4" s="1"/>
  <c r="I155" i="4"/>
  <c r="N155" i="4" s="1"/>
  <c r="O155" i="4" s="1"/>
  <c r="I146" i="4"/>
  <c r="N146" i="4" s="1"/>
  <c r="O146" i="4" s="1"/>
  <c r="I105" i="4"/>
  <c r="N105" i="4" s="1"/>
  <c r="O105" i="4" s="1"/>
  <c r="I80" i="4"/>
  <c r="N80" i="4" s="1"/>
  <c r="O80" i="4" s="1"/>
  <c r="I52" i="4"/>
  <c r="N52" i="4" s="1"/>
  <c r="O52" i="4" s="1"/>
  <c r="I50" i="4"/>
  <c r="N50" i="4" s="1"/>
  <c r="O50" i="4" s="1"/>
  <c r="I48" i="4"/>
  <c r="N48" i="4" s="1"/>
  <c r="O48" i="4" s="1"/>
  <c r="I46" i="4"/>
  <c r="N46" i="4" s="1"/>
  <c r="O46" i="4" s="1"/>
  <c r="I41" i="4"/>
  <c r="H254" i="3"/>
  <c r="H235" i="3" s="1"/>
  <c r="H231" i="3"/>
  <c r="H207" i="3"/>
  <c r="H4" i="3" l="1"/>
  <c r="N515" i="4"/>
  <c r="O515" i="4" s="1"/>
  <c r="N532" i="4"/>
  <c r="O532" i="4" s="1"/>
  <c r="N382" i="4"/>
  <c r="O382" i="4" s="1"/>
  <c r="N298" i="4"/>
  <c r="O298" i="4" s="1"/>
  <c r="N462" i="4"/>
  <c r="O462" i="4" s="1"/>
  <c r="N520" i="4"/>
  <c r="O520" i="4" s="1"/>
  <c r="I519" i="4"/>
  <c r="N401" i="4"/>
  <c r="O401" i="4" s="1"/>
  <c r="I400" i="4"/>
  <c r="N400" i="4" s="1"/>
  <c r="O400" i="4" s="1"/>
  <c r="N349" i="4"/>
  <c r="O349" i="4" s="1"/>
  <c r="N530" i="4"/>
  <c r="O530" i="4" s="1"/>
  <c r="N41" i="4"/>
  <c r="O41" i="4" s="1"/>
  <c r="N346" i="4"/>
  <c r="O346" i="4" s="1"/>
  <c r="N1168" i="4"/>
  <c r="O1168" i="4" s="1"/>
  <c r="I474" i="4"/>
  <c r="N474" i="4" s="1"/>
  <c r="O474" i="4" s="1"/>
  <c r="H230" i="3"/>
  <c r="H229" i="3" s="1"/>
  <c r="I501" i="4"/>
  <c r="N501" i="4" s="1"/>
  <c r="O501" i="4" s="1"/>
  <c r="I557" i="4"/>
  <c r="N557" i="4" s="1"/>
  <c r="O557" i="4" s="1"/>
  <c r="I436" i="4"/>
  <c r="N436" i="4" s="1"/>
  <c r="O436" i="4" s="1"/>
  <c r="I1243" i="4"/>
  <c r="I454" i="4"/>
  <c r="N454" i="4" s="1"/>
  <c r="O454" i="4" s="1"/>
  <c r="I1167" i="4"/>
  <c r="I514" i="4"/>
  <c r="I496" i="4"/>
  <c r="N496" i="4" s="1"/>
  <c r="O496" i="4" s="1"/>
  <c r="I471" i="4"/>
  <c r="N471" i="4" s="1"/>
  <c r="O471" i="4" s="1"/>
  <c r="I468" i="4"/>
  <c r="N468" i="4" s="1"/>
  <c r="O468" i="4" s="1"/>
  <c r="I458" i="4"/>
  <c r="I277" i="4"/>
  <c r="N277" i="4" s="1"/>
  <c r="O277" i="4" s="1"/>
  <c r="I145" i="4"/>
  <c r="I405" i="4"/>
  <c r="N405" i="4" s="1"/>
  <c r="O405" i="4" s="1"/>
  <c r="I104" i="4"/>
  <c r="I386" i="4"/>
  <c r="N386" i="4" s="1"/>
  <c r="O386" i="4" s="1"/>
  <c r="I40" i="4"/>
  <c r="I300" i="4"/>
  <c r="N300" i="4" s="1"/>
  <c r="O300" i="4" s="1"/>
  <c r="I297" i="4"/>
  <c r="I291" i="4"/>
  <c r="N291" i="4" s="1"/>
  <c r="O291" i="4" s="1"/>
  <c r="I461" i="4"/>
  <c r="I536" i="4"/>
  <c r="N536" i="4" s="1"/>
  <c r="O536" i="4" s="1"/>
  <c r="I529" i="4"/>
  <c r="I67" i="4"/>
  <c r="I345" i="4"/>
  <c r="N345" i="4" s="1"/>
  <c r="O345" i="4" s="1"/>
  <c r="I320" i="4"/>
  <c r="N320" i="4" s="1"/>
  <c r="O320" i="4" s="1"/>
  <c r="I423" i="4"/>
  <c r="N423" i="4" s="1"/>
  <c r="O423" i="4" s="1"/>
  <c r="I381" i="4"/>
  <c r="I35" i="4"/>
  <c r="I45" i="4"/>
  <c r="N45" i="4" s="1"/>
  <c r="O45" i="4" s="1"/>
  <c r="I79" i="4"/>
  <c r="N79" i="4" s="1"/>
  <c r="O79" i="4" s="1"/>
  <c r="I365" i="4"/>
  <c r="N365" i="4" s="1"/>
  <c r="O365" i="4" s="1"/>
  <c r="I428" i="4"/>
  <c r="N428" i="4" s="1"/>
  <c r="O428" i="4" s="1"/>
  <c r="I1212" i="4"/>
  <c r="N1212" i="4" s="1"/>
  <c r="O1212" i="4" s="1"/>
  <c r="I439" i="4"/>
  <c r="N458" i="4" l="1"/>
  <c r="O458" i="4" s="1"/>
  <c r="I457" i="4"/>
  <c r="H262" i="3"/>
  <c r="N104" i="4"/>
  <c r="O104" i="4" s="1"/>
  <c r="I103" i="4"/>
  <c r="N514" i="4"/>
  <c r="O514" i="4" s="1"/>
  <c r="N381" i="4"/>
  <c r="O381" i="4" s="1"/>
  <c r="N67" i="4"/>
  <c r="O67" i="4" s="1"/>
  <c r="I66" i="4"/>
  <c r="I65" i="4" s="1"/>
  <c r="N297" i="4"/>
  <c r="O297" i="4" s="1"/>
  <c r="N145" i="4"/>
  <c r="O145" i="4" s="1"/>
  <c r="N461" i="4"/>
  <c r="O461" i="4" s="1"/>
  <c r="N439" i="4"/>
  <c r="O439" i="4" s="1"/>
  <c r="N1243" i="4"/>
  <c r="O1243" i="4" s="1"/>
  <c r="I1225" i="4"/>
  <c r="N519" i="4"/>
  <c r="O519" i="4" s="1"/>
  <c r="N35" i="4"/>
  <c r="O35" i="4" s="1"/>
  <c r="N529" i="4"/>
  <c r="O529" i="4" s="1"/>
  <c r="N40" i="4"/>
  <c r="O40" i="4" s="1"/>
  <c r="N1167" i="4"/>
  <c r="O1167" i="4" s="1"/>
  <c r="I518" i="4"/>
  <c r="C12" i="991"/>
  <c r="B12" i="991"/>
  <c r="B11" i="991"/>
  <c r="C11" i="991"/>
  <c r="I276" i="4"/>
  <c r="N276" i="4" s="1"/>
  <c r="O276" i="4" s="1"/>
  <c r="I556" i="4"/>
  <c r="N556" i="4" s="1"/>
  <c r="O556" i="4" s="1"/>
  <c r="I500" i="4"/>
  <c r="N500" i="4" s="1"/>
  <c r="O500" i="4" s="1"/>
  <c r="I1201" i="4"/>
  <c r="I319" i="4"/>
  <c r="I1166" i="4"/>
  <c r="N1225" i="4"/>
  <c r="O1225" i="4" s="1"/>
  <c r="I513" i="4"/>
  <c r="I453" i="4"/>
  <c r="N453" i="4" s="1"/>
  <c r="O453" i="4" s="1"/>
  <c r="I290" i="4"/>
  <c r="I408" i="4"/>
  <c r="N408" i="4" s="1"/>
  <c r="O408" i="4" s="1"/>
  <c r="I331" i="4"/>
  <c r="N331" i="4" s="1"/>
  <c r="O331" i="4" s="1"/>
  <c r="I34" i="4"/>
  <c r="I340" i="4"/>
  <c r="N340" i="4" s="1"/>
  <c r="O340" i="4" s="1"/>
  <c r="I306" i="4"/>
  <c r="N306" i="4" s="1"/>
  <c r="O306" i="4" s="1"/>
  <c r="I390" i="4"/>
  <c r="N390" i="4" s="1"/>
  <c r="O390" i="4" s="1"/>
  <c r="I352" i="4"/>
  <c r="N352" i="4" s="1"/>
  <c r="O352" i="4" s="1"/>
  <c r="I370" i="4"/>
  <c r="N370" i="4" s="1"/>
  <c r="O370" i="4" s="1"/>
  <c r="I54" i="4"/>
  <c r="I44" i="4" s="1"/>
  <c r="I43" i="4" l="1"/>
  <c r="N319" i="4"/>
  <c r="O319" i="4" s="1"/>
  <c r="N66" i="4"/>
  <c r="O66" i="4" s="1"/>
  <c r="N513" i="4"/>
  <c r="O513" i="4" s="1"/>
  <c r="N457" i="4"/>
  <c r="O457" i="4" s="1"/>
  <c r="N1201" i="4"/>
  <c r="O1201" i="4" s="1"/>
  <c r="I1184" i="4"/>
  <c r="N1184" i="4" s="1"/>
  <c r="O1184" i="4" s="1"/>
  <c r="N518" i="4"/>
  <c r="O518" i="4" s="1"/>
  <c r="N1166" i="4"/>
  <c r="O1166" i="4" s="1"/>
  <c r="N54" i="4"/>
  <c r="O54" i="4" s="1"/>
  <c r="N290" i="4"/>
  <c r="O290" i="4" s="1"/>
  <c r="N34" i="4"/>
  <c r="O34" i="4" s="1"/>
  <c r="N103" i="4"/>
  <c r="O103" i="4" s="1"/>
  <c r="I551" i="4"/>
  <c r="N551" i="4" s="1"/>
  <c r="O551" i="4" s="1"/>
  <c r="B10" i="991"/>
  <c r="B13" i="991" s="1"/>
  <c r="C10" i="991"/>
  <c r="C13" i="991" s="1"/>
  <c r="I275" i="4"/>
  <c r="N275" i="4" s="1"/>
  <c r="O275" i="4" s="1"/>
  <c r="I512" i="4"/>
  <c r="N65" i="4"/>
  <c r="O65" i="4" s="1"/>
  <c r="I499" i="4"/>
  <c r="N499" i="4" s="1"/>
  <c r="O499" i="4" s="1"/>
  <c r="I305" i="4"/>
  <c r="N305" i="4" s="1"/>
  <c r="O305" i="4" s="1"/>
  <c r="I1165" i="4"/>
  <c r="I684" i="4"/>
  <c r="N684" i="4" s="1"/>
  <c r="O684" i="4" s="1"/>
  <c r="I389" i="4"/>
  <c r="N389" i="4" s="1"/>
  <c r="O389" i="4" s="1"/>
  <c r="I490" i="4"/>
  <c r="N490" i="4" s="1"/>
  <c r="O490" i="4" s="1"/>
  <c r="I20" i="4"/>
  <c r="N20" i="4" s="1"/>
  <c r="O20" i="4" s="1"/>
  <c r="I330" i="4"/>
  <c r="N330" i="4" s="1"/>
  <c r="O330" i="4" s="1"/>
  <c r="N743" i="4"/>
  <c r="O743" i="4" s="1"/>
  <c r="I351" i="4"/>
  <c r="N351" i="4" s="1"/>
  <c r="O351" i="4" s="1"/>
  <c r="N512" i="4" l="1"/>
  <c r="O512" i="4" s="1"/>
  <c r="N1165" i="4"/>
  <c r="O1165" i="4" s="1"/>
  <c r="N44" i="4"/>
  <c r="O44" i="4" s="1"/>
  <c r="I274" i="4"/>
  <c r="I289" i="4"/>
  <c r="N289" i="4" s="1"/>
  <c r="O289" i="4" s="1"/>
  <c r="I1164" i="4"/>
  <c r="N1164" i="4" s="1"/>
  <c r="O1164" i="4" s="1"/>
  <c r="I545" i="4"/>
  <c r="I7" i="4"/>
  <c r="I329" i="4"/>
  <c r="N329" i="4" s="1"/>
  <c r="O329" i="4" s="1"/>
  <c r="I489" i="4"/>
  <c r="N489" i="4" s="1"/>
  <c r="O489" i="4" s="1"/>
  <c r="I716" i="4"/>
  <c r="I517" i="4"/>
  <c r="I6" i="4" l="1"/>
  <c r="N545" i="4"/>
  <c r="O545" i="4" s="1"/>
  <c r="N274" i="4"/>
  <c r="O274" i="4" s="1"/>
  <c r="N517" i="4"/>
  <c r="O517" i="4" s="1"/>
  <c r="N43" i="4"/>
  <c r="O43" i="4" s="1"/>
  <c r="I511" i="4"/>
  <c r="I288" i="4"/>
  <c r="I683" i="4"/>
  <c r="I562" i="4"/>
  <c r="N288" i="4" l="1"/>
  <c r="O288" i="4" s="1"/>
  <c r="N511" i="4"/>
  <c r="O511" i="4" s="1"/>
  <c r="N10" i="4" l="1"/>
  <c r="O10" i="4" s="1"/>
  <c r="J9" i="4"/>
  <c r="K9" i="4"/>
  <c r="K8" i="4" s="1"/>
  <c r="J8" i="4" l="1"/>
  <c r="N9" i="4"/>
  <c r="O9" i="4" s="1"/>
  <c r="J7" i="4" l="1"/>
  <c r="N8" i="4"/>
  <c r="O8" i="4" s="1"/>
  <c r="K7" i="4"/>
  <c r="K6" i="4" l="1"/>
  <c r="J6" i="4"/>
  <c r="N7" i="4"/>
  <c r="O7" i="4" s="1"/>
  <c r="K637" i="4"/>
  <c r="N637" i="4" s="1"/>
  <c r="J639" i="4"/>
  <c r="J637" i="4" l="1"/>
  <c r="O637" i="4" s="1"/>
  <c r="O639" i="4"/>
  <c r="N6" i="4"/>
  <c r="O6" i="4" s="1"/>
  <c r="J636" i="4"/>
  <c r="K636" i="4"/>
  <c r="N636" i="4" s="1"/>
  <c r="O636" i="4" l="1"/>
  <c r="J617" i="4"/>
  <c r="K617" i="4"/>
  <c r="N617" i="4" l="1"/>
  <c r="O617" i="4" s="1"/>
  <c r="K595" i="4"/>
  <c r="J595" i="4"/>
  <c r="N595" i="4" l="1"/>
  <c r="O595" i="4" s="1"/>
  <c r="K562" i="4"/>
  <c r="J562" i="4"/>
  <c r="N562" i="4" l="1"/>
  <c r="O562" i="4" s="1"/>
  <c r="K963" i="4"/>
  <c r="N963" i="4" l="1"/>
  <c r="K962" i="4"/>
  <c r="J963" i="4"/>
  <c r="N962" i="4" l="1"/>
  <c r="O963" i="4"/>
  <c r="K961" i="4"/>
  <c r="J962" i="4"/>
  <c r="O962" i="4" l="1"/>
  <c r="N961" i="4"/>
  <c r="K960" i="4"/>
  <c r="J961" i="4"/>
  <c r="O961" i="4" l="1"/>
  <c r="N960" i="4"/>
  <c r="K959" i="4"/>
  <c r="J960" i="4"/>
  <c r="O960" i="4" l="1"/>
  <c r="N959" i="4"/>
  <c r="M23" i="990"/>
  <c r="J959" i="4"/>
  <c r="O959" i="4" l="1"/>
  <c r="K1314" i="4"/>
  <c r="N1314" i="4" s="1"/>
  <c r="J1316" i="4"/>
  <c r="O1316" i="4" l="1"/>
  <c r="J1314" i="4"/>
  <c r="K1313" i="4"/>
  <c r="N1313" i="4" s="1"/>
  <c r="O1314" i="4" l="1"/>
  <c r="K1297" i="4"/>
  <c r="N1297" i="4" s="1"/>
  <c r="J1313" i="4"/>
  <c r="O1313" i="4" l="1"/>
  <c r="K1280" i="4"/>
  <c r="N1280" i="4" s="1"/>
  <c r="J1297" i="4"/>
  <c r="J1280" i="4" s="1"/>
  <c r="O1280" i="4" l="1"/>
  <c r="O1297" i="4"/>
  <c r="K1260" i="4"/>
  <c r="N1260" i="4" s="1"/>
  <c r="J1260" i="4"/>
  <c r="O1260" i="4" l="1"/>
  <c r="K912" i="4"/>
  <c r="N912" i="4" s="1"/>
  <c r="O912" i="4" s="1"/>
  <c r="J912" i="4"/>
  <c r="K905" i="4" l="1"/>
  <c r="N905" i="4" s="1"/>
  <c r="J905" i="4"/>
  <c r="O905" i="4" l="1"/>
  <c r="K904" i="4"/>
  <c r="N904" i="4" s="1"/>
  <c r="J904" i="4"/>
  <c r="O904" i="4" l="1"/>
  <c r="K858" i="4"/>
  <c r="N858" i="4" s="1"/>
  <c r="J858" i="4"/>
  <c r="O858" i="4" l="1"/>
  <c r="K825" i="4"/>
  <c r="N825" i="4" s="1"/>
  <c r="J825" i="4"/>
  <c r="O825" i="4" l="1"/>
  <c r="O20" i="990"/>
  <c r="J13" i="990"/>
  <c r="J12" i="990" s="1"/>
  <c r="K13" i="990"/>
  <c r="K12" i="990" s="1"/>
  <c r="J21" i="990" l="1"/>
  <c r="K21" i="990"/>
  <c r="J18" i="990"/>
  <c r="K18" i="990"/>
  <c r="K17" i="990" l="1"/>
  <c r="J17" i="990"/>
  <c r="J7" i="990" l="1"/>
  <c r="J5" i="990" s="1"/>
  <c r="K7" i="990"/>
  <c r="K5" i="990" s="1"/>
  <c r="J67" i="990" l="1"/>
  <c r="D8" i="991"/>
  <c r="D7" i="991" s="1"/>
  <c r="D13" i="991"/>
  <c r="E8" i="991"/>
  <c r="K67" i="990"/>
  <c r="N722" i="4"/>
  <c r="N1456" i="4" s="1"/>
  <c r="J721" i="4"/>
  <c r="J718" i="4" s="1"/>
  <c r="K721" i="4"/>
  <c r="E7" i="991" l="1"/>
  <c r="E13" i="991" s="1"/>
  <c r="O722" i="4"/>
  <c r="J717" i="4"/>
  <c r="N721" i="4"/>
  <c r="O721" i="4" s="1"/>
  <c r="K718" i="4"/>
  <c r="K717" i="4" s="1"/>
  <c r="N718" i="4" l="1"/>
  <c r="O718" i="4" s="1"/>
  <c r="J716" i="4"/>
  <c r="K716" i="4"/>
  <c r="N717" i="4"/>
  <c r="O717" i="4" s="1"/>
  <c r="J683" i="4" l="1"/>
  <c r="K683" i="4"/>
  <c r="N716" i="4"/>
  <c r="O716" i="4" s="1"/>
  <c r="N1464" i="4" l="1"/>
  <c r="O1456" i="4"/>
  <c r="N683" i="4"/>
  <c r="O683" i="4" s="1"/>
  <c r="M20" i="990"/>
</calcChain>
</file>

<file path=xl/sharedStrings.xml><?xml version="1.0" encoding="utf-8"?>
<sst xmlns="http://schemas.openxmlformats.org/spreadsheetml/2006/main" count="3946" uniqueCount="521">
  <si>
    <t>A. RAČUN PRIHODA I RASHODA</t>
  </si>
  <si>
    <t>INDEKS</t>
  </si>
  <si>
    <t>PRIHODI POSLOVANJA</t>
  </si>
  <si>
    <t>PRIHODI OD PRODAJE NEFINANCIJSKE IMOVINE</t>
  </si>
  <si>
    <t>RASHODI  POSLOVANJA</t>
  </si>
  <si>
    <t>RASHODI ZA NABAVU NEFINANCIJSKE IMOVINE</t>
  </si>
  <si>
    <t>RAZLIKA - VIŠAK / MANJAK</t>
  </si>
  <si>
    <t>RASHODI POSLOVANJA I RASHODI ZA NABAVU NEFINANCIJSKE IMOVINE</t>
  </si>
  <si>
    <t xml:space="preserve">Razred </t>
  </si>
  <si>
    <t xml:space="preserve">Skupina  </t>
  </si>
  <si>
    <t>Podskupina</t>
  </si>
  <si>
    <t>Naziv rashoda</t>
  </si>
  <si>
    <t>RASHODI POSLOVANJA</t>
  </si>
  <si>
    <t>Rashodi za zaposlene</t>
  </si>
  <si>
    <t>Plaće (Bruto)</t>
  </si>
  <si>
    <t>Plaće za redovan rad</t>
  </si>
  <si>
    <t>Plaće za prekovremeni rad</t>
  </si>
  <si>
    <t>Plaće za posebne uvjete rada</t>
  </si>
  <si>
    <t>Ostali rashodi za zaposlene</t>
  </si>
  <si>
    <t xml:space="preserve">Doprinosi na plaće                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</si>
  <si>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</si>
  <si>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</si>
  <si>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</si>
  <si>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</si>
  <si>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</si>
  <si>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</si>
  <si>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</si>
  <si>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</si>
  <si>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 i ostali materijalni rashodi</t>
  </si>
  <si>
    <t>Materijal i sirovine</t>
  </si>
  <si>
    <t>Energija</t>
  </si>
  <si>
    <t>Materijal i dijelovi za tekuće i invensticijsko održavanje</t>
  </si>
  <si>
    <t>Sitni inventar i auto gume</t>
  </si>
  <si>
    <t>Službena, radna i zaštitna odjeća i obuća</t>
  </si>
  <si>
    <t>Rashodi za usluge</t>
  </si>
  <si>
    <t>Usluge telefona,pošte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</si>
  <si>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</si>
  <si>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</si>
  <si>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</si>
  <si>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</si>
  <si>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</si>
  <si>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Računalne usluge</t>
  </si>
  <si>
    <t>Ostale usluge</t>
  </si>
  <si>
    <t>Naknade troškova osobama izvan radnog odnosa</t>
  </si>
  <si>
    <t>Naknada troškova osobama izvan radnog odnosa</t>
  </si>
  <si>
    <t>Ostali nespomenuti rashodi poslovanja</t>
  </si>
  <si>
    <t>Naknade za rad predstavničkih i izvršnih tijela, povjerensta i sl.</t>
  </si>
  <si>
    <t>Premije osiguranja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</si>
  <si>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</si>
  <si>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</si>
  <si>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</si>
  <si>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</si>
  <si>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</si>
  <si>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</si>
  <si>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Zatezne kamate iz poslovnih odnosa</t>
  </si>
  <si>
    <t>Naknade građanima i kućanstvima na temelju osiguranja i druge naknade</t>
  </si>
  <si>
    <t>Ostale naknade građanima i kućanstvima iz proračuna</t>
  </si>
  <si>
    <t>Ostali rashodi</t>
  </si>
  <si>
    <t>Tekuće donacije</t>
  </si>
  <si>
    <t>Tekuće donacije u novcu</t>
  </si>
  <si>
    <t>Rashodi za nabavu neproizvedene dugotrajne imovine</t>
  </si>
  <si>
    <t xml:space="preserve">Nematerijalna imovina </t>
  </si>
  <si>
    <t>Licence</t>
  </si>
  <si>
    <t>Rashodi za nabavu proizvedene dugotrajne imovine</t>
  </si>
  <si>
    <t>Postrojenja i oprema</t>
  </si>
  <si>
    <t>Uredska oprema i namještaj</t>
  </si>
  <si>
    <t>Medicinska i laboratorijska oprema</t>
  </si>
  <si>
    <t>Instrumenti,uređaji i strojevi</t>
  </si>
  <si>
    <t>Uređaji, strojevi i oprema za ostale namjene</t>
  </si>
  <si>
    <t>Prijevozna sredstva</t>
  </si>
  <si>
    <t>Prijevozna sredstva u cestovnom prometu</t>
  </si>
  <si>
    <t>Nematerijalna proizvedena imovina</t>
  </si>
  <si>
    <t>Ulaganja u računalne programe</t>
  </si>
  <si>
    <t>UKUPNO RASHODI</t>
  </si>
  <si>
    <t>II POSEBNI DIO</t>
  </si>
  <si>
    <t>Razred</t>
  </si>
  <si>
    <t>Skupina</t>
  </si>
  <si>
    <t>Odjeljak</t>
  </si>
  <si>
    <t>Osn.račun</t>
  </si>
  <si>
    <t>Izvor financiranja</t>
  </si>
  <si>
    <t>Rashodi i izdaci</t>
  </si>
  <si>
    <t>A 100122 REDOVNA DJELATNOST ZAVODA ZA JAVNO ZDRAVSTVO</t>
  </si>
  <si>
    <t>Rashodi poslovanja</t>
  </si>
  <si>
    <t>Plaće za zaposlene</t>
  </si>
  <si>
    <t>Plaće za zaposlene-Bruto plaća</t>
  </si>
  <si>
    <t>31212</t>
  </si>
  <si>
    <t>Nagrade (jubilarne)</t>
  </si>
  <si>
    <t>312120</t>
  </si>
  <si>
    <t>31213</t>
  </si>
  <si>
    <t>Darovi (zaposlenicima)</t>
  </si>
  <si>
    <t>312130</t>
  </si>
  <si>
    <t>31214</t>
  </si>
  <si>
    <t>Otpremnine</t>
  </si>
  <si>
    <t>312140</t>
  </si>
  <si>
    <t>31215</t>
  </si>
  <si>
    <t>Naknade za bolest, invalidnost i smrtni slučaj</t>
  </si>
  <si>
    <t>312150</t>
  </si>
  <si>
    <t>31219</t>
  </si>
  <si>
    <t>Ostali nenavedeni rashodi za zaposlene</t>
  </si>
  <si>
    <t>312190</t>
  </si>
  <si>
    <t>Ostali nenavedeni rashodi za zaposlene (božićnica i dar djeci)</t>
  </si>
  <si>
    <t>Doprinosi na plaće</t>
  </si>
  <si>
    <t>Doprinosi za obvezno zdravstveno osiguranje zaštite zdravlja na radu</t>
  </si>
  <si>
    <t>Dnevnice za službeni put u zemlji</t>
  </si>
  <si>
    <t>Naknade za smještaj na službenom putu u zemlji</t>
  </si>
  <si>
    <t>Naknade za prijevoz na službenom putu u zemlji</t>
  </si>
  <si>
    <t>Ostali rashodi za službena putovanja</t>
  </si>
  <si>
    <t>Naknade za prijevoz na posao i s posla</t>
  </si>
  <si>
    <t>Nakanade za odvojeni život</t>
  </si>
  <si>
    <t>32131</t>
  </si>
  <si>
    <t>Seminari, savjetovanja i simpoziji</t>
  </si>
  <si>
    <t>321310</t>
  </si>
  <si>
    <t>Seminari, savjetovanja i simpoziji - Kotizacija</t>
  </si>
  <si>
    <t>321311</t>
  </si>
  <si>
    <t xml:space="preserve">Seminari, savjetovanja i simpoziji - Školarina </t>
  </si>
  <si>
    <t>32132</t>
  </si>
  <si>
    <t>Tečajevi i stručni ispiti</t>
  </si>
  <si>
    <t>321320</t>
  </si>
  <si>
    <t>Uredski materijal i ostali materijalni rashodi</t>
  </si>
  <si>
    <t>32211</t>
  </si>
  <si>
    <t>Uredski materijal</t>
  </si>
  <si>
    <t>322110</t>
  </si>
  <si>
    <t>322111</t>
  </si>
  <si>
    <t>Uredski materijal-toneri</t>
  </si>
  <si>
    <t>32212</t>
  </si>
  <si>
    <t>Literatura (publikacije, časopisi, glasila, knjige i ostalo)</t>
  </si>
  <si>
    <t>322120</t>
  </si>
  <si>
    <t>32214</t>
  </si>
  <si>
    <t>Materijal i sredstva za čišćenje i održavanje</t>
  </si>
  <si>
    <t>322140</t>
  </si>
  <si>
    <t>32216</t>
  </si>
  <si>
    <t>Materijal za higijenske potrebe i njegu</t>
  </si>
  <si>
    <t>322160</t>
  </si>
  <si>
    <t>32219</t>
  </si>
  <si>
    <t>Ostali materijal za potrebe redovnog poslovanja</t>
  </si>
  <si>
    <t>322190</t>
  </si>
  <si>
    <t>32221</t>
  </si>
  <si>
    <t>Osnovni materijal i sirovine</t>
  </si>
  <si>
    <t>322210</t>
  </si>
  <si>
    <t>32222</t>
  </si>
  <si>
    <t>Pomoćni i sanitetski materijal</t>
  </si>
  <si>
    <t>322220</t>
  </si>
  <si>
    <t>32231</t>
  </si>
  <si>
    <t>Električna energija</t>
  </si>
  <si>
    <t>322310</t>
  </si>
  <si>
    <t>322311</t>
  </si>
  <si>
    <t>Električna energija-opskrba</t>
  </si>
  <si>
    <t>32233</t>
  </si>
  <si>
    <t>Plin</t>
  </si>
  <si>
    <t>322330</t>
  </si>
  <si>
    <t>32234</t>
  </si>
  <si>
    <t>Motorni benzin i dizel gorivo</t>
  </si>
  <si>
    <t>322340</t>
  </si>
  <si>
    <t>Materijal i dijelovi za tekuće i investicijsko održavanje</t>
  </si>
  <si>
    <t>32242</t>
  </si>
  <si>
    <t>Materijal i dijelovi za tekuće i investicijsko održavanje postrojenja i opreme</t>
  </si>
  <si>
    <t>322420</t>
  </si>
  <si>
    <t>Sitni inventar i autogume</t>
  </si>
  <si>
    <t>32251</t>
  </si>
  <si>
    <t>Sitni inventar</t>
  </si>
  <si>
    <t>322510</t>
  </si>
  <si>
    <t>32252</t>
  </si>
  <si>
    <t>Auto gume</t>
  </si>
  <si>
    <t>322520</t>
  </si>
  <si>
    <t>32271</t>
  </si>
  <si>
    <t>Službena radna i zaštitna odjeća i obuća</t>
  </si>
  <si>
    <t>322710</t>
  </si>
  <si>
    <t>Usluge telefona, pošte i prijevoza</t>
  </si>
  <si>
    <t>32311</t>
  </si>
  <si>
    <t>Usluge telefona, telefaksa</t>
  </si>
  <si>
    <t>323110</t>
  </si>
  <si>
    <t>32312</t>
  </si>
  <si>
    <t>Usluge interneta</t>
  </si>
  <si>
    <t>323120</t>
  </si>
  <si>
    <t>32313</t>
  </si>
  <si>
    <t>Poštarina (pisma, tiskanice i sl.)</t>
  </si>
  <si>
    <t>323130</t>
  </si>
  <si>
    <t>32319</t>
  </si>
  <si>
    <t>Ostale usluge za komunikaciju i prijevoz</t>
  </si>
  <si>
    <t>323190</t>
  </si>
  <si>
    <t>32322</t>
  </si>
  <si>
    <t>Usluge tekućeg i investicijkog održavanja postrojenja i opreme</t>
  </si>
  <si>
    <t>323220</t>
  </si>
  <si>
    <t>32339</t>
  </si>
  <si>
    <t>Ostale usluge promidžbe i informiranja</t>
  </si>
  <si>
    <t>323390</t>
  </si>
  <si>
    <t>32341</t>
  </si>
  <si>
    <t>Opskrba vodom</t>
  </si>
  <si>
    <t>323410</t>
  </si>
  <si>
    <t>32342</t>
  </si>
  <si>
    <t>Iznošenje i odvoz smeća</t>
  </si>
  <si>
    <t>323420</t>
  </si>
  <si>
    <t>32349</t>
  </si>
  <si>
    <t>Ostale komunalne usluge</t>
  </si>
  <si>
    <t>323490</t>
  </si>
  <si>
    <t>323491</t>
  </si>
  <si>
    <t>Ostale komunalne usluge-Komunalna naknada</t>
  </si>
  <si>
    <t>32352</t>
  </si>
  <si>
    <t>Zakupnine i najamnine za građevinske objekte</t>
  </si>
  <si>
    <t>323520</t>
  </si>
  <si>
    <t>32359</t>
  </si>
  <si>
    <t>Ostale zakupnine i najmnine</t>
  </si>
  <si>
    <t>323590</t>
  </si>
  <si>
    <t>32363</t>
  </si>
  <si>
    <t>Laboratorijske usluge</t>
  </si>
  <si>
    <t>323630</t>
  </si>
  <si>
    <t>32369</t>
  </si>
  <si>
    <t>Ostale zdravstvene i veterinarske usluge</t>
  </si>
  <si>
    <t>323690</t>
  </si>
  <si>
    <t>Intelektualne i osobne usluge</t>
  </si>
  <si>
    <t>32372</t>
  </si>
  <si>
    <t>Ugovori o djelu</t>
  </si>
  <si>
    <t>323720</t>
  </si>
  <si>
    <t>32373</t>
  </si>
  <si>
    <t>Usluge odvjetnika i pravnog savjetovanja</t>
  </si>
  <si>
    <t>323730</t>
  </si>
  <si>
    <t>32379</t>
  </si>
  <si>
    <t>Ostale intelektualne usluge</t>
  </si>
  <si>
    <t>323790</t>
  </si>
  <si>
    <t>323792</t>
  </si>
  <si>
    <t>32389</t>
  </si>
  <si>
    <t>Ostale računalne usluge</t>
  </si>
  <si>
    <t>323890</t>
  </si>
  <si>
    <t>32391</t>
  </si>
  <si>
    <t>Grafičke i tiskarske usluge, usluge kopiranja i uvezivanja i sl.</t>
  </si>
  <si>
    <t>323910</t>
  </si>
  <si>
    <t>32394</t>
  </si>
  <si>
    <t>Usluge pri registraciji prijevoznih sredstava</t>
  </si>
  <si>
    <t>323940</t>
  </si>
  <si>
    <t>32395</t>
  </si>
  <si>
    <t>Usluge čišćenja, pranja i slično</t>
  </si>
  <si>
    <t>323950</t>
  </si>
  <si>
    <t>32399</t>
  </si>
  <si>
    <t>Ostale nespomenute usluge</t>
  </si>
  <si>
    <t>323990</t>
  </si>
  <si>
    <t>Ostale nespomenute usluge-Dom zdravlja (učešće rež.troš.)</t>
  </si>
  <si>
    <t>323991</t>
  </si>
  <si>
    <t>Ostale nespomenute usluge-Opća bolnica (učešće tehničkog osoblja)</t>
  </si>
  <si>
    <t>323992</t>
  </si>
  <si>
    <t>Ostale nespomenute usluge-Dom zdravlja (učešće tehničkog osoblja)</t>
  </si>
  <si>
    <t>323993</t>
  </si>
  <si>
    <t>Ostale nespomenute usluge-Opća bolnica (učešće rež.troš.)</t>
  </si>
  <si>
    <t>323994</t>
  </si>
  <si>
    <t>Ostale nespomenute usluge-Vatrogasne usluge</t>
  </si>
  <si>
    <t>32412</t>
  </si>
  <si>
    <t>Naknade ostalih troškova</t>
  </si>
  <si>
    <t>324120</t>
  </si>
  <si>
    <t>Naknade ostalih troškova (doprinosi volonteri)</t>
  </si>
  <si>
    <t>Naknade za rad predstavničkih i izvršnih tijela, povjerenstava i slično</t>
  </si>
  <si>
    <t>32911</t>
  </si>
  <si>
    <t>Naknade za rad članovima predstavničkih i izvršnih tijela i upravnih vijeća</t>
  </si>
  <si>
    <t>329110</t>
  </si>
  <si>
    <t>32921</t>
  </si>
  <si>
    <t>Premije osiguranja prijevoznih sredstava</t>
  </si>
  <si>
    <t>329210</t>
  </si>
  <si>
    <t>32923</t>
  </si>
  <si>
    <t>Premije osiguranja zaposlenih</t>
  </si>
  <si>
    <t>329230</t>
  </si>
  <si>
    <t>32931</t>
  </si>
  <si>
    <t>329310</t>
  </si>
  <si>
    <t>32941</t>
  </si>
  <si>
    <t>Tuzemne članarine</t>
  </si>
  <si>
    <t>329410</t>
  </si>
  <si>
    <t>32955</t>
  </si>
  <si>
    <t>Novčana naknada poslodavca zbog nezapošljavanja osoba s invaliditetom</t>
  </si>
  <si>
    <t>329550</t>
  </si>
  <si>
    <t>32959</t>
  </si>
  <si>
    <t>Ostale pristojbe i nakanade</t>
  </si>
  <si>
    <t>329590</t>
  </si>
  <si>
    <t>Ostale pristojbe i nakanade (spomenička renta)</t>
  </si>
  <si>
    <t>329591</t>
  </si>
  <si>
    <t>Ostale pristojbe i naknade (HRT)</t>
  </si>
  <si>
    <t>Troškovi sudskih postupaka</t>
  </si>
  <si>
    <t>32991</t>
  </si>
  <si>
    <t>Rashodi protokola (vijenci, cvijeće, svijeće i slično)</t>
  </si>
  <si>
    <t>32999</t>
  </si>
  <si>
    <t>329990</t>
  </si>
  <si>
    <t>34311</t>
  </si>
  <si>
    <t>Usluge banaka</t>
  </si>
  <si>
    <t>343110</t>
  </si>
  <si>
    <t>34312</t>
  </si>
  <si>
    <t>Usluge platnog prometa</t>
  </si>
  <si>
    <t>343120</t>
  </si>
  <si>
    <t>34333</t>
  </si>
  <si>
    <t>343330</t>
  </si>
  <si>
    <t>Nagrade građanima i kućanstvima</t>
  </si>
  <si>
    <t>37215</t>
  </si>
  <si>
    <t>Stipendije i školarine</t>
  </si>
  <si>
    <t>372150</t>
  </si>
  <si>
    <t>IZVOR POMOĆI</t>
  </si>
  <si>
    <t>IZVOR VLASTITI PRIHODI</t>
  </si>
  <si>
    <t>31111</t>
  </si>
  <si>
    <t xml:space="preserve">Plaće za zaposlene </t>
  </si>
  <si>
    <t>311110</t>
  </si>
  <si>
    <t>Plaće za zaposlene - Bruto plaća</t>
  </si>
  <si>
    <t>31131</t>
  </si>
  <si>
    <t>311310</t>
  </si>
  <si>
    <t>31141</t>
  </si>
  <si>
    <t>311410</t>
  </si>
  <si>
    <t>31216</t>
  </si>
  <si>
    <t>Regres za godišnji odmor</t>
  </si>
  <si>
    <t>312160</t>
  </si>
  <si>
    <t>31321</t>
  </si>
  <si>
    <t>313210</t>
  </si>
  <si>
    <t>31322</t>
  </si>
  <si>
    <t>313220</t>
  </si>
  <si>
    <t>31332</t>
  </si>
  <si>
    <t>313320</t>
  </si>
  <si>
    <t>32111</t>
  </si>
  <si>
    <t>321110</t>
  </si>
  <si>
    <t>32113</t>
  </si>
  <si>
    <t>321130</t>
  </si>
  <si>
    <t>32115</t>
  </si>
  <si>
    <t>321150</t>
  </si>
  <si>
    <t>32119</t>
  </si>
  <si>
    <t>321190</t>
  </si>
  <si>
    <t>32121</t>
  </si>
  <si>
    <t>321210</t>
  </si>
  <si>
    <t>32123</t>
  </si>
  <si>
    <t>Naknade za odvojeni život</t>
  </si>
  <si>
    <t>321230</t>
  </si>
  <si>
    <t>Seminari, savjetovanja i simpoziji-Kotizacija</t>
  </si>
  <si>
    <t>Seminari, savjetovanja i simpoziji-Školarina</t>
  </si>
  <si>
    <t>Uredski materijal - toneri</t>
  </si>
  <si>
    <t xml:space="preserve">Literatura (publikacije, časopisi, glasila, knjige i ostalo) </t>
  </si>
  <si>
    <t>Električna energija - opskrba</t>
  </si>
  <si>
    <t>Ostale pristojbe i nakanade ( HRT )</t>
  </si>
  <si>
    <t>Ostale naknade građanima i kućanstvima</t>
  </si>
  <si>
    <t>K 100079 OPREMANJE ZAVODA ZA JAVNO ZDRAVSTVO</t>
  </si>
  <si>
    <t>Rashodi za nabavu nefinancijske imovine</t>
  </si>
  <si>
    <t>Nematerijalna imovina</t>
  </si>
  <si>
    <t>41231</t>
  </si>
  <si>
    <t>412310</t>
  </si>
  <si>
    <t>42211</t>
  </si>
  <si>
    <t>Računala i računalna oprema</t>
  </si>
  <si>
    <t>422110</t>
  </si>
  <si>
    <t>42212</t>
  </si>
  <si>
    <t>Uredski namještaj</t>
  </si>
  <si>
    <t>422120</t>
  </si>
  <si>
    <t>42241</t>
  </si>
  <si>
    <t>Medicinska oprema</t>
  </si>
  <si>
    <t>422410</t>
  </si>
  <si>
    <t>42242</t>
  </si>
  <si>
    <t>Laboratorijska oprema</t>
  </si>
  <si>
    <t>422420</t>
  </si>
  <si>
    <t>Instrumenti, uređaji i strojevi</t>
  </si>
  <si>
    <t>Oprema za ostale namjene</t>
  </si>
  <si>
    <t xml:space="preserve">Prijevozna sredstva </t>
  </si>
  <si>
    <t>42311</t>
  </si>
  <si>
    <t>Osobni automobili</t>
  </si>
  <si>
    <t>423110</t>
  </si>
  <si>
    <t>42621</t>
  </si>
  <si>
    <t>426210</t>
  </si>
  <si>
    <t>IZVOR PRIHODI OD PRODAJE NEFINANCIJSKE IMOVINE</t>
  </si>
  <si>
    <t>T 100035  Prevencija rizika određenih čimbenika okoliša</t>
  </si>
  <si>
    <t>Plaće za zaposlene - Bruto plaće</t>
  </si>
  <si>
    <t>313310</t>
  </si>
  <si>
    <t>Nakdane za prijevoz na službenom putu u zemlji</t>
  </si>
  <si>
    <t xml:space="preserve">Nabava opreme za prevenciju rizika određenih čimbenika okoliša </t>
  </si>
  <si>
    <t>Usluge telefona, prijevoza i pošte</t>
  </si>
  <si>
    <t>Komunale usluge</t>
  </si>
  <si>
    <t xml:space="preserve">Tekuće donacije </t>
  </si>
  <si>
    <t>38111</t>
  </si>
  <si>
    <t>Tekuće donacije zdravstvenim neprofitnim organizacijama</t>
  </si>
  <si>
    <t>381110</t>
  </si>
  <si>
    <t>K 100057 Nabava opreme za Prevenciju rizika određenih čimbenika okoliša</t>
  </si>
  <si>
    <t>T 100044 Savjetovalište za reproduktivno zdravlje adolescenata</t>
  </si>
  <si>
    <t xml:space="preserve">Plaće za posebne uvjete rada </t>
  </si>
  <si>
    <t>K 100074 Nabava opreme za Savjetovalište za reproduktivno zdravlje adolescenata</t>
  </si>
  <si>
    <t>Posrojenja i oprema</t>
  </si>
  <si>
    <t xml:space="preserve">T 100007 Monitoring kakvoće vode za piće </t>
  </si>
  <si>
    <t>UKUPNO RASHODI I IZDACI</t>
  </si>
  <si>
    <t>Izradila:</t>
  </si>
  <si>
    <t xml:space="preserve">Intelektualne i osobne usluge </t>
  </si>
  <si>
    <t>PROJEKCIJA PLANA ZA 2020.</t>
  </si>
  <si>
    <t>T 100001 Savjetovalište za prevenciju prekomjerne tjelesne težine i debljine</t>
  </si>
  <si>
    <t>32354</t>
  </si>
  <si>
    <t>323540</t>
  </si>
  <si>
    <t>32922</t>
  </si>
  <si>
    <t>329220</t>
  </si>
  <si>
    <t>Premije osiguranja ostale imovine</t>
  </si>
  <si>
    <t>Usluge tekućeg i investicijskog održavanja postrojenja i opreme</t>
  </si>
  <si>
    <t xml:space="preserve">Uredski materijal </t>
  </si>
  <si>
    <t>323791</t>
  </si>
  <si>
    <t>IZVOR OPĆI PRIHODI I PRIMICI</t>
  </si>
  <si>
    <t>Materijal i dijelovi za tekuće i invensticijsko održavanje postrojenja i opreme</t>
  </si>
  <si>
    <t>Usluge telefona,telefaksa</t>
  </si>
  <si>
    <t>Ostale zakupnine i najamnine</t>
  </si>
  <si>
    <t>Ugovor o djelu</t>
  </si>
  <si>
    <t>PRIHODI POSLOVANJA I PRIHODI OD PRODAJE NEFINANCIJSKE IMOVINE</t>
  </si>
  <si>
    <t xml:space="preserve">Podskupina </t>
  </si>
  <si>
    <t>Oznaka izvora financiranja</t>
  </si>
  <si>
    <t>Naziv prihoda</t>
  </si>
  <si>
    <t>POMOĆI IZ INOZEMSTVA I OD SUBJEKATA UNUTAR OPĆEG PRORAČUNA</t>
  </si>
  <si>
    <t>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</si>
  <si>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</si>
  <si>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</si>
  <si>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</si>
  <si>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</si>
  <si>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</si>
  <si>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</si>
  <si>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Prihodi od zateznih kamata</t>
  </si>
  <si>
    <t>PRIHODI ZA POSEBNE NAMJENE</t>
  </si>
  <si>
    <t>VLASTITI PRIHODI</t>
  </si>
  <si>
    <t xml:space="preserve">Prihodi od prodaje proizvoda i robe te pruženih usluga </t>
  </si>
  <si>
    <t>PRIHODI IZ NADLEŽNOG PRORAČUNA I OD HZZO-a TEMELJEM UGOVORNIH OBVEZA</t>
  </si>
  <si>
    <t>Prihodi iz nadležnog proračuna za financiranje rashoda poslovanja- Lokalni proračun</t>
  </si>
  <si>
    <t>Prihodi od HZZO-a na temelju ugovornih obveza</t>
  </si>
  <si>
    <t>PRIHODI OD PRODAJE PROIZVEDENE DUGOTRAJNE IMOVINE</t>
  </si>
  <si>
    <t>Prihodi od prodaje građevinskih objekata</t>
  </si>
  <si>
    <t>Stambeni objekti</t>
  </si>
  <si>
    <t>Prihodi od prodaje prijevoznih sredstava</t>
  </si>
  <si>
    <t>UKUPNO PRIHODI POSLOVANJA</t>
  </si>
  <si>
    <t>Danijela Čošić, mag. oec., univ. spec. oec.</t>
  </si>
  <si>
    <t>Ravnateljica :</t>
  </si>
  <si>
    <t>I OPĆI DIO</t>
  </si>
  <si>
    <t xml:space="preserve"> A.RAČUN PRIHODA I RASHODA</t>
  </si>
  <si>
    <t>UKUPNI PRIHODI</t>
  </si>
  <si>
    <t>UKUPNI RASHODI</t>
  </si>
  <si>
    <t>C.VIŠAK PRIHODA I PRIMITAKA</t>
  </si>
  <si>
    <t>POVEĆANJE/ SMANJENJE</t>
  </si>
  <si>
    <t>PRENESENI VIŠAK PRIHODA IZ PROTEKLOG RAZDOBLJA</t>
  </si>
  <si>
    <t>Tekuće pomoći od izvanproračunskih korisnika</t>
  </si>
  <si>
    <t>Tekuće pomoći  iz državnog proračuna proračunskim korisnicima proračuna JLP(R)S</t>
  </si>
  <si>
    <t>Tekuće pomoći iz drž.prorač.proračunskim korisnicima</t>
  </si>
  <si>
    <t>Kapitalne pomoći  iz državnog proračuna proračunskim korisnicima proračuna JLP(R)S</t>
  </si>
  <si>
    <t>Kapitalne pomoći iz drž.prorač.proračunskim korisnicima</t>
  </si>
  <si>
    <t>Kamate na depozite po viđenju</t>
  </si>
  <si>
    <t>Prihodi od pruženih usluga</t>
  </si>
  <si>
    <t>PRIHODI OD PRODAJE PROIZVODA I ROBE TE PRUŽENIH USLUGA I PRIHODI OD DONACIJA</t>
  </si>
  <si>
    <t>Prihodi iz nadležnog proračuna za finanaciranje redovne djelatnosti proračunskih korisnika</t>
  </si>
  <si>
    <t>Stambeni objekti za zaposlene</t>
  </si>
  <si>
    <t>Tekuće pomoći od HZMO-a, HZZ-a, HZZO-a</t>
  </si>
  <si>
    <t xml:space="preserve">IZVOR POMOĆI </t>
  </si>
  <si>
    <t>Prenešeno</t>
  </si>
  <si>
    <t>Plan</t>
  </si>
  <si>
    <t xml:space="preserve">Naknade ostalih troškova </t>
  </si>
  <si>
    <t>Osnovni račun</t>
  </si>
  <si>
    <t>IZVOR POMOĆI (PRENESENI VIŠAK 9221)</t>
  </si>
  <si>
    <t>IZVOR POMOĆI  (PRENESENI VIŠAK 9221)</t>
  </si>
  <si>
    <t>dr. sc. Draženka Vadla, dr. med.</t>
  </si>
  <si>
    <t xml:space="preserve">T 100056 Zajedno protiv ovisnosti </t>
  </si>
  <si>
    <t xml:space="preserve">K 100084 Nabava opreme za projekt Zajedno protiv ovisnosti </t>
  </si>
  <si>
    <t>IZVOR PRIHODI ZA POSEBNE NAMJENE (HZZ)</t>
  </si>
  <si>
    <t>IZVOR PRIHODI ZA POSEBNE NAMJENE (HZZ) - PRENESENI VIŠAK (9221)</t>
  </si>
  <si>
    <t>5.5.1.</t>
  </si>
  <si>
    <t>Oprema za održavanje i zaštitu</t>
  </si>
  <si>
    <t>Oprema za grijanje, ventilaciju i hlađenje</t>
  </si>
  <si>
    <t>PRIPRAVNICI - MIZ, HZZ-A</t>
  </si>
  <si>
    <t>5.5.</t>
  </si>
  <si>
    <t>311111</t>
  </si>
  <si>
    <t>Plaće za zaposlene - Bruto plaća (pripravci)</t>
  </si>
  <si>
    <t>Doprinosi za obvezno zdravstveno osiguranje zaštite zdravlja na radu (pripravnici)</t>
  </si>
  <si>
    <t>Doprinosi za obvezno osiguranje u slučaju nezaposlenosti (pripravnici)</t>
  </si>
  <si>
    <t>321211</t>
  </si>
  <si>
    <t>Naknade za prijevoz na posao i s posla (pripravnici)</t>
  </si>
  <si>
    <t>Grafičke usluge</t>
  </si>
  <si>
    <t>323911</t>
  </si>
  <si>
    <t>323191</t>
  </si>
  <si>
    <t>Usluge slanja e-Računa</t>
  </si>
  <si>
    <t>K 100057 Nabava opreme za Savjetovalište za prevenciju prekomjerne tjelesne težine i debljine</t>
  </si>
  <si>
    <t>Plaće za zaposlene-Bruto plaća (pripravnici)</t>
  </si>
  <si>
    <t>Doprinosi za obvezno zdravstveno osiguranje (pripravnici)</t>
  </si>
  <si>
    <t xml:space="preserve">Doprinosi za obvezno zdravstveno osiguranje </t>
  </si>
  <si>
    <t>Pomoći proračunu iz drugih proračuna</t>
  </si>
  <si>
    <t>Tekuće pomoći proračunu iz drugih proračuna</t>
  </si>
  <si>
    <t>Tekuće pomoći iz državnog proračuna</t>
  </si>
  <si>
    <t>FINANCIJSKI PLAN ZA 2019</t>
  </si>
  <si>
    <t>3.1.</t>
  </si>
  <si>
    <t>FINANCIJSKI PLAN ZA 2018</t>
  </si>
  <si>
    <t>PRIHODI OD UPRAVNIH I ADMINISTRATIVNIH PRISTOJBI, PRISTOJBI PO POSEBNIM PROPISIMA I NAKNADA</t>
  </si>
  <si>
    <t>Prihodi po posebnim propisima</t>
  </si>
  <si>
    <t>Ostali nespomenuti prihodi</t>
  </si>
  <si>
    <t>Prihodi s naslova osiguranja, refundacije štete i totalne štete</t>
  </si>
  <si>
    <t>Plaće za zaposlene-Pripravnost</t>
  </si>
  <si>
    <t>Plaće za zaposlene-pripravnost</t>
  </si>
  <si>
    <t>4.6.</t>
  </si>
  <si>
    <t>PRIHODI PO POSEBNIM PROPISIMA  (HZZO)</t>
  </si>
  <si>
    <t>7.2.</t>
  </si>
  <si>
    <t>Usluge tekućeg i investicijkog održavanja prijevoznih sredstava</t>
  </si>
  <si>
    <t>Ostala uredska oprema</t>
  </si>
  <si>
    <t>32323</t>
  </si>
  <si>
    <t>323230</t>
  </si>
  <si>
    <t>42219</t>
  </si>
  <si>
    <t>422190</t>
  </si>
  <si>
    <t>1.1.</t>
  </si>
  <si>
    <t>Pomoći dane u inozemstvo i unutar općeg proračuna</t>
  </si>
  <si>
    <t>Prijenosi između proračunskih korisnika istog proračuna</t>
  </si>
  <si>
    <t>Tekući prijenosi između proračunskih korisnika istog proračuna</t>
  </si>
  <si>
    <t>36911</t>
  </si>
  <si>
    <t>369110</t>
  </si>
  <si>
    <t>Tekući prijenosi između proračunskih korisnika istog proračuna - DZ</t>
  </si>
  <si>
    <t>Tekući prijenosi između proračunskih korisnika istog proračuna - ZHM</t>
  </si>
  <si>
    <t>369111</t>
  </si>
  <si>
    <t xml:space="preserve">T 100007 Monitoring  </t>
  </si>
  <si>
    <t>Plaće za zaposlene-razlika 6 %</t>
  </si>
  <si>
    <t>311113</t>
  </si>
  <si>
    <t>311411</t>
  </si>
  <si>
    <t>Plaće za posebne uvjete rada - Covid</t>
  </si>
  <si>
    <t xml:space="preserve">Tekuće pomoći od HZMO-a, HZZ-a, HZZO-a </t>
  </si>
  <si>
    <t>PLAN ZA 2022.</t>
  </si>
  <si>
    <t>NOVI PLAN 2022.</t>
  </si>
  <si>
    <t>Sudske pristojbe</t>
  </si>
  <si>
    <t>NOVI PLAN ZA 2022.</t>
  </si>
  <si>
    <t>170 000 pripr</t>
  </si>
  <si>
    <t>90 000 CK</t>
  </si>
  <si>
    <t>100 000 Covid dodatak</t>
  </si>
  <si>
    <t>Tekući prijenosi između proračunskih korisnika istog proračuna - ZHM, MR, OB</t>
  </si>
  <si>
    <t>PRIPRAVNICI - HZZ (preneseni višak)</t>
  </si>
  <si>
    <t>Tekuće pomoći od HZMO-a, HZZ-a, HZZO-a (preneseni višak)</t>
  </si>
  <si>
    <t>U Koprivnici 20.05.2022.</t>
  </si>
  <si>
    <t>PLAN 2022.</t>
  </si>
  <si>
    <t>5.6.</t>
  </si>
  <si>
    <t>Prihodi iz nadležnog proračuna za financiranje rashoda poslovanja</t>
  </si>
  <si>
    <t>Prijenosi između proračunskih korisnika istoga proračuna</t>
  </si>
  <si>
    <t>4</t>
  </si>
  <si>
    <t>spec. epidemiologije</t>
  </si>
  <si>
    <t>Program 1085 UPRAVNI ODJEL ZA OBRAZOVANJE, KULTURU, ZNANOST, SPORT I NACIONALNE MANJINE</t>
  </si>
  <si>
    <t>Potprogram ZDRAVI, AKTIVNI I ONLINE</t>
  </si>
  <si>
    <t>POMOĆI IZ PRORAČUNA - EU ŽUPANIJA</t>
  </si>
  <si>
    <r>
      <rPr>
        <b/>
        <sz val="14"/>
        <color indexed="8"/>
        <rFont val="Arial"/>
        <family val="2"/>
        <charset val="238"/>
      </rPr>
      <t xml:space="preserve"> I </t>
    </r>
    <r>
      <rPr>
        <b/>
        <sz val="12"/>
        <color indexed="8"/>
        <rFont val="Arial"/>
        <family val="2"/>
        <charset val="238"/>
      </rPr>
      <t>IZMJENE I DOPUNE FINANCIJSKOG PLANA ZAVODA ZA JAVNO ZDRAVSTVO  KOPRIVNIČKO-KRIŽEVAČKE ŽUPANIJE ZA 2022. GODINU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</si>
</sst>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"/>
    <numFmt numFmtId="165" formatCode="#,##0\ _k_n"/>
  </numFmts>
  <fonts count="68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10"/>
      <name val="Calibri"/>
      <family val="2"/>
      <charset val="238"/>
    </font>
    <font>
      <sz val="10"/>
      <color indexed="8"/>
      <name val="MS Sans Serif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color theme="1"/>
      <name val="MS Sans Serif"/>
      <family val="2"/>
      <charset val="238"/>
    </font>
    <font>
      <b/>
      <sz val="10"/>
      <color theme="1"/>
      <name val="MS Sans Serif"/>
      <family val="2"/>
      <charset val="238"/>
    </font>
    <font>
      <sz val="10"/>
      <color rgb="FFFF0000"/>
      <name val="MS Sans Serif"/>
      <family val="2"/>
      <charset val="238"/>
    </font>
    <font>
      <sz val="10"/>
      <name val="MS Sans Serif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MS Sans Serif"/>
      <family val="2"/>
      <charset val="238"/>
    </font>
    <font>
      <b/>
      <sz val="8"/>
      <color theme="1"/>
      <name val="MS Sans Serif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rgb="FF00B0F0"/>
      <name val="Arial"/>
      <family val="2"/>
      <charset val="238"/>
    </font>
    <font>
      <b/>
      <i/>
      <sz val="10"/>
      <color rgb="FF7030A0"/>
      <name val="Arial"/>
      <family val="2"/>
      <charset val="238"/>
    </font>
    <font>
      <i/>
      <sz val="10"/>
      <color rgb="FF7030A0"/>
      <name val="Arial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i/>
      <sz val="10"/>
      <color rgb="FF00B050"/>
      <name val="Arial"/>
      <family val="2"/>
      <charset val="238"/>
    </font>
    <font>
      <i/>
      <sz val="10"/>
      <color rgb="FF00B05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7030A0"/>
      <name val="Arial"/>
      <family val="2"/>
      <charset val="238"/>
    </font>
    <font>
      <b/>
      <sz val="8"/>
      <color rgb="FFFF0000"/>
      <name val="Arial"/>
      <family val="2"/>
      <charset val="238"/>
    </font>
    <font>
      <sz val="11"/>
      <name val="Calibri"/>
      <family val="2"/>
      <charset val="238"/>
      <scheme val="minor"/>
    </font>
    <font>
      <b/>
      <sz val="11"/>
      <color rgb="FF00B0F0"/>
      <name val="Times New Roman"/>
      <family val="1"/>
      <charset val="238"/>
    </font>
    <font>
      <sz val="11"/>
      <color rgb="FF00B0F0"/>
      <name val="Times New Roman"/>
      <family val="1"/>
      <charset val="238"/>
    </font>
    <font>
      <sz val="9"/>
      <name val="Arial"/>
      <family val="2"/>
      <charset val="238"/>
    </font>
    <font>
      <sz val="12"/>
      <name val="Calibri"/>
      <family val="2"/>
      <charset val="238"/>
      <scheme val="minor"/>
    </font>
    <font>
      <i/>
      <sz val="10"/>
      <color rgb="FF0070C0"/>
      <name val="Arial"/>
      <family val="2"/>
      <charset val="238"/>
    </font>
    <font>
      <sz val="10"/>
      <color rgb="FF0070C0"/>
      <name val="Calibri"/>
      <family val="2"/>
      <charset val="238"/>
      <scheme val="minor"/>
    </font>
    <font>
      <i/>
      <sz val="10"/>
      <color rgb="FF00B0F0"/>
      <name val="Arial"/>
      <family val="2"/>
      <charset val="238"/>
    </font>
  </fonts>
  <fills count="3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FF00"/>
        <bgColor rgb="FF000000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8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47">
    <xf numFmtId="0" fontId="0" fillId="0" borderId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7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21" borderId="0" applyNumberFormat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1" fillId="16" borderId="0" applyNumberFormat="0" applyBorder="0" applyAlignment="0" applyProtection="0"/>
    <xf numFmtId="0" fontId="12" fillId="24" borderId="8" applyNumberFormat="0" applyAlignment="0" applyProtection="0"/>
    <xf numFmtId="0" fontId="13" fillId="25" borderId="9" applyNumberFormat="0" applyAlignment="0" applyProtection="0"/>
    <xf numFmtId="0" fontId="14" fillId="0" borderId="0" applyNumberFormat="0" applyFill="0" applyBorder="0" applyAlignment="0" applyProtection="0"/>
    <xf numFmtId="0" fontId="15" fillId="14" borderId="0" applyNumberFormat="0" applyBorder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18" fillId="0" borderId="0" applyNumberFormat="0" applyFill="0" applyBorder="0" applyAlignment="0" applyProtection="0"/>
    <xf numFmtId="0" fontId="19" fillId="17" borderId="8" applyNumberFormat="0" applyAlignment="0" applyProtection="0"/>
    <xf numFmtId="0" fontId="6" fillId="0" borderId="14" applyNumberFormat="0" applyFill="0" applyAlignment="0" applyProtection="0"/>
    <xf numFmtId="0" fontId="20" fillId="17" borderId="0" applyNumberFormat="0" applyBorder="0" applyAlignment="0" applyProtection="0"/>
    <xf numFmtId="0" fontId="8" fillId="0" borderId="0"/>
    <xf numFmtId="0" fontId="7" fillId="12" borderId="7" applyNumberFormat="0" applyFont="0" applyAlignment="0" applyProtection="0"/>
    <xf numFmtId="0" fontId="21" fillId="24" borderId="13" applyNumberFormat="0" applyAlignment="0" applyProtection="0"/>
    <xf numFmtId="0" fontId="22" fillId="0" borderId="0" applyNumberFormat="0" applyFill="0" applyBorder="0" applyAlignment="0" applyProtection="0"/>
    <xf numFmtId="0" fontId="23" fillId="0" borderId="15" applyNumberFormat="0" applyFill="0" applyAlignment="0" applyProtection="0"/>
    <xf numFmtId="0" fontId="24" fillId="0" borderId="0"/>
  </cellStyleXfs>
  <cellXfs count="399">
    <xf numFmtId="0" fontId="0" fillId="0" borderId="0" xfId="0"/>
    <xf numFmtId="0" fontId="24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3" fillId="0" borderId="0" xfId="1" applyNumberFormat="1" applyFont="1" applyFill="1" applyBorder="1" applyAlignment="1" applyProtection="1">
      <alignment horizontal="left" wrapText="1"/>
    </xf>
    <xf numFmtId="0" fontId="3" fillId="2" borderId="3" xfId="1" quotePrefix="1" applyFont="1" applyFill="1" applyBorder="1" applyAlignment="1">
      <alignment horizontal="left" vertical="center" wrapText="1"/>
    </xf>
    <xf numFmtId="3" fontId="3" fillId="2" borderId="3" xfId="1" quotePrefix="1" applyNumberFormat="1" applyFont="1" applyFill="1" applyBorder="1" applyAlignment="1">
      <alignment horizontal="right" vertical="center" wrapText="1"/>
    </xf>
    <xf numFmtId="0" fontId="5" fillId="2" borderId="3" xfId="1" applyNumberFormat="1" applyFont="1" applyFill="1" applyBorder="1" applyAlignment="1" applyProtection="1">
      <alignment horizontal="left" wrapText="1"/>
    </xf>
    <xf numFmtId="3" fontId="3" fillId="0" borderId="1" xfId="1" applyNumberFormat="1" applyFont="1" applyFill="1" applyBorder="1" applyAlignment="1" applyProtection="1"/>
    <xf numFmtId="0" fontId="5" fillId="2" borderId="3" xfId="1" quotePrefix="1" applyFont="1" applyFill="1" applyBorder="1" applyAlignment="1">
      <alignment horizontal="left"/>
    </xf>
    <xf numFmtId="0" fontId="5" fillId="2" borderId="3" xfId="1" quotePrefix="1" applyNumberFormat="1" applyFont="1" applyFill="1" applyBorder="1" applyAlignment="1" applyProtection="1">
      <alignment horizontal="left" wrapText="1"/>
    </xf>
    <xf numFmtId="0" fontId="5" fillId="2" borderId="0" xfId="1" quotePrefix="1" applyNumberFormat="1" applyFont="1" applyFill="1" applyBorder="1" applyAlignment="1" applyProtection="1">
      <alignment horizontal="left" wrapText="1"/>
    </xf>
    <xf numFmtId="3" fontId="3" fillId="0" borderId="0" xfId="1" applyNumberFormat="1" applyFont="1" applyFill="1" applyBorder="1" applyAlignment="1" applyProtection="1"/>
    <xf numFmtId="3" fontId="3" fillId="0" borderId="0" xfId="1" applyNumberFormat="1" applyFont="1" applyFill="1" applyBorder="1" applyAlignment="1" applyProtection="1">
      <alignment horizontal="right"/>
    </xf>
    <xf numFmtId="0" fontId="5" fillId="0" borderId="0" xfId="1" quotePrefix="1" applyNumberFormat="1" applyFont="1" applyFill="1" applyBorder="1" applyAlignment="1" applyProtection="1">
      <alignment horizontal="left" wrapText="1"/>
    </xf>
    <xf numFmtId="165" fontId="5" fillId="2" borderId="0" xfId="1" applyNumberFormat="1" applyFont="1" applyFill="1" applyBorder="1" applyAlignment="1" applyProtection="1">
      <alignment horizontal="right" wrapText="1"/>
    </xf>
    <xf numFmtId="3" fontId="1" fillId="0" borderId="0" xfId="1" applyNumberFormat="1" applyFill="1" applyBorder="1" applyAlignment="1" applyProtection="1"/>
    <xf numFmtId="0" fontId="3" fillId="2" borderId="0" xfId="1" applyNumberFormat="1" applyFont="1" applyFill="1" applyBorder="1" applyAlignment="1" applyProtection="1">
      <alignment vertical="center" wrapText="1"/>
    </xf>
    <xf numFmtId="0" fontId="4" fillId="2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left" wrapText="1"/>
    </xf>
    <xf numFmtId="0" fontId="3" fillId="2" borderId="2" xfId="1" quotePrefix="1" applyFont="1" applyFill="1" applyBorder="1" applyAlignment="1">
      <alignment horizontal="left" vertical="center" wrapText="1"/>
    </xf>
    <xf numFmtId="0" fontId="3" fillId="2" borderId="3" xfId="1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1" fillId="0" borderId="0" xfId="0" applyFont="1" applyFill="1" applyAlignment="1">
      <alignment horizontal="left" vertical="center"/>
    </xf>
    <xf numFmtId="0" fontId="31" fillId="0" borderId="0" xfId="0" applyFont="1" applyAlignment="1">
      <alignment horizontal="left" vertical="center"/>
    </xf>
    <xf numFmtId="165" fontId="4" fillId="4" borderId="1" xfId="0" applyNumberFormat="1" applyFont="1" applyFill="1" applyBorder="1" applyAlignment="1">
      <alignment vertical="center"/>
    </xf>
    <xf numFmtId="165" fontId="27" fillId="4" borderId="0" xfId="0" applyNumberFormat="1" applyFont="1" applyFill="1" applyBorder="1" applyAlignment="1">
      <alignment vertical="center"/>
    </xf>
    <xf numFmtId="165" fontId="4" fillId="27" borderId="1" xfId="0" applyNumberFormat="1" applyFont="1" applyFill="1" applyBorder="1" applyAlignment="1">
      <alignment horizontal="left" vertical="center"/>
    </xf>
    <xf numFmtId="165" fontId="27" fillId="27" borderId="0" xfId="0" applyNumberFormat="1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horizontal="center" vertical="center"/>
    </xf>
    <xf numFmtId="165" fontId="30" fillId="3" borderId="0" xfId="0" applyNumberFormat="1" applyFont="1" applyFill="1" applyBorder="1" applyAlignment="1">
      <alignment horizontal="center" vertical="center"/>
    </xf>
    <xf numFmtId="165" fontId="30" fillId="0" borderId="0" xfId="0" applyNumberFormat="1" applyFont="1" applyFill="1" applyAlignment="1">
      <alignment horizontal="left" vertical="center"/>
    </xf>
    <xf numFmtId="165" fontId="31" fillId="0" borderId="0" xfId="0" applyNumberFormat="1" applyFont="1" applyFill="1" applyAlignment="1">
      <alignment horizontal="left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 vertical="center"/>
    </xf>
    <xf numFmtId="165" fontId="31" fillId="0" borderId="0" xfId="0" applyNumberFormat="1" applyFont="1" applyAlignment="1">
      <alignment horizontal="left" vertical="center"/>
    </xf>
    <xf numFmtId="165" fontId="4" fillId="0" borderId="1" xfId="0" applyNumberFormat="1" applyFont="1" applyFill="1" applyBorder="1" applyAlignment="1">
      <alignment vertical="center"/>
    </xf>
    <xf numFmtId="165" fontId="4" fillId="0" borderId="1" xfId="0" applyNumberFormat="1" applyFont="1" applyBorder="1" applyAlignment="1">
      <alignment horizontal="right" vertical="center"/>
    </xf>
    <xf numFmtId="165" fontId="28" fillId="0" borderId="0" xfId="0" applyNumberFormat="1" applyFont="1" applyFill="1" applyAlignment="1">
      <alignment horizontal="left" vertical="center"/>
    </xf>
    <xf numFmtId="165" fontId="27" fillId="0" borderId="0" xfId="0" applyNumberFormat="1" applyFont="1" applyFill="1" applyAlignment="1">
      <alignment horizontal="left" vertical="center"/>
    </xf>
    <xf numFmtId="165" fontId="28" fillId="0" borderId="0" xfId="0" applyNumberFormat="1" applyFont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165" fontId="4" fillId="3" borderId="1" xfId="0" applyNumberFormat="1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165" fontId="3" fillId="3" borderId="1" xfId="0" applyNumberFormat="1" applyFont="1" applyFill="1" applyBorder="1" applyAlignment="1">
      <alignment vertical="center"/>
    </xf>
    <xf numFmtId="1" fontId="3" fillId="5" borderId="1" xfId="0" applyNumberFormat="1" applyFont="1" applyFill="1" applyBorder="1" applyAlignment="1">
      <alignment horizontal="left" vertical="center" wrapText="1"/>
    </xf>
    <xf numFmtId="165" fontId="4" fillId="6" borderId="1" xfId="0" applyNumberFormat="1" applyFont="1" applyFill="1" applyBorder="1" applyAlignment="1">
      <alignment vertical="center"/>
    </xf>
    <xf numFmtId="165" fontId="31" fillId="0" borderId="0" xfId="0" applyNumberFormat="1" applyFont="1" applyFill="1" applyAlignment="1">
      <alignment horizontal="center" vertical="center"/>
    </xf>
    <xf numFmtId="165" fontId="4" fillId="3" borderId="1" xfId="0" applyNumberFormat="1" applyFont="1" applyFill="1" applyBorder="1" applyAlignment="1">
      <alignment horizontal="right" vertical="center"/>
    </xf>
    <xf numFmtId="0" fontId="28" fillId="3" borderId="0" xfId="0" applyFont="1" applyFill="1" applyAlignment="1">
      <alignment horizontal="left" vertical="center"/>
    </xf>
    <xf numFmtId="165" fontId="4" fillId="0" borderId="1" xfId="0" applyNumberFormat="1" applyFont="1" applyFill="1" applyBorder="1" applyAlignment="1">
      <alignment horizontal="right" vertical="center"/>
    </xf>
    <xf numFmtId="165" fontId="4" fillId="8" borderId="1" xfId="0" applyNumberFormat="1" applyFont="1" applyFill="1" applyBorder="1" applyAlignment="1">
      <alignment vertical="center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165" fontId="3" fillId="7" borderId="1" xfId="0" applyNumberFormat="1" applyFont="1" applyFill="1" applyBorder="1" applyAlignment="1">
      <alignment horizontal="right" vertical="center"/>
    </xf>
    <xf numFmtId="0" fontId="28" fillId="7" borderId="0" xfId="0" applyFont="1" applyFill="1" applyAlignment="1">
      <alignment horizontal="left" vertical="center"/>
    </xf>
    <xf numFmtId="1" fontId="4" fillId="0" borderId="1" xfId="0" applyNumberFormat="1" applyFont="1" applyFill="1" applyBorder="1" applyAlignment="1" applyProtection="1">
      <alignment horizontal="left" vertical="center" wrapText="1"/>
    </xf>
    <xf numFmtId="1" fontId="3" fillId="9" borderId="1" xfId="0" applyNumberFormat="1" applyFont="1" applyFill="1" applyBorder="1" applyAlignment="1">
      <alignment horizontal="left" vertical="center" wrapText="1"/>
    </xf>
    <xf numFmtId="0" fontId="3" fillId="9" borderId="1" xfId="0" quotePrefix="1" applyFont="1" applyFill="1" applyBorder="1" applyAlignment="1">
      <alignment horizontal="left" vertical="center"/>
    </xf>
    <xf numFmtId="165" fontId="3" fillId="26" borderId="1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vertical="center"/>
    </xf>
    <xf numFmtId="0" fontId="27" fillId="0" borderId="0" xfId="0" applyFont="1" applyAlignment="1">
      <alignment horizontal="right" vertical="center"/>
    </xf>
    <xf numFmtId="0" fontId="4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165" fontId="3" fillId="0" borderId="0" xfId="0" applyNumberFormat="1" applyFont="1" applyFill="1" applyBorder="1" applyAlignment="1">
      <alignment horizontal="right" vertical="center"/>
    </xf>
    <xf numFmtId="165" fontId="30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165" fontId="4" fillId="0" borderId="0" xfId="0" applyNumberFormat="1" applyFont="1" applyFill="1" applyAlignment="1">
      <alignment horizontal="left" vertical="center"/>
    </xf>
    <xf numFmtId="165" fontId="25" fillId="0" borderId="0" xfId="0" applyNumberFormat="1" applyFont="1" applyFill="1" applyAlignment="1">
      <alignment horizontal="left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1" applyNumberFormat="1" applyFont="1" applyFill="1" applyBorder="1" applyAlignment="1" applyProtection="1"/>
    <xf numFmtId="0" fontId="29" fillId="0" borderId="1" xfId="2" applyFont="1" applyBorder="1" applyAlignment="1">
      <alignment horizontal="center" vertical="center" textRotation="180" wrapText="1"/>
    </xf>
    <xf numFmtId="0" fontId="37" fillId="0" borderId="0" xfId="1" applyNumberFormat="1" applyFont="1" applyFill="1" applyBorder="1" applyAlignment="1" applyProtection="1"/>
    <xf numFmtId="0" fontId="3" fillId="0" borderId="1" xfId="1" applyNumberFormat="1" applyFont="1" applyFill="1" applyBorder="1" applyAlignment="1" applyProtection="1"/>
    <xf numFmtId="0" fontId="3" fillId="2" borderId="1" xfId="2" applyNumberFormat="1" applyFont="1" applyFill="1" applyBorder="1" applyAlignment="1" applyProtection="1">
      <alignment horizontal="right"/>
    </xf>
    <xf numFmtId="0" fontId="4" fillId="2" borderId="1" xfId="2" applyNumberFormat="1" applyFont="1" applyFill="1" applyBorder="1" applyAlignment="1" applyProtection="1">
      <alignment horizontal="right"/>
    </xf>
    <xf numFmtId="0" fontId="3" fillId="0" borderId="1" xfId="2" applyFont="1" applyBorder="1" applyAlignment="1"/>
    <xf numFmtId="0" fontId="3" fillId="0" borderId="1" xfId="2" applyFont="1" applyFill="1" applyBorder="1" applyAlignment="1">
      <alignment wrapText="1"/>
    </xf>
    <xf numFmtId="0" fontId="4" fillId="0" borderId="1" xfId="2" applyFont="1" applyBorder="1" applyAlignment="1"/>
    <xf numFmtId="0" fontId="4" fillId="0" borderId="1" xfId="2" applyFont="1" applyFill="1" applyBorder="1" applyAlignment="1">
      <alignment wrapText="1"/>
    </xf>
    <xf numFmtId="0" fontId="4" fillId="0" borderId="1" xfId="2" applyNumberFormat="1" applyFont="1" applyFill="1" applyBorder="1" applyAlignment="1" applyProtection="1">
      <alignment horizontal="right"/>
    </xf>
    <xf numFmtId="0" fontId="4" fillId="0" borderId="1" xfId="2" applyFont="1" applyFill="1" applyBorder="1" applyAlignment="1">
      <alignment horizontal="left" wrapText="1"/>
    </xf>
    <xf numFmtId="0" fontId="3" fillId="0" borderId="1" xfId="2" applyNumberFormat="1" applyFont="1" applyFill="1" applyBorder="1" applyAlignment="1" applyProtection="1">
      <alignment horizontal="right"/>
    </xf>
    <xf numFmtId="0" fontId="3" fillId="0" borderId="1" xfId="2" applyFont="1" applyFill="1" applyBorder="1" applyAlignment="1"/>
    <xf numFmtId="3" fontId="3" fillId="0" borderId="1" xfId="2" applyNumberFormat="1" applyFont="1" applyFill="1" applyBorder="1" applyAlignment="1">
      <alignment horizontal="right"/>
    </xf>
    <xf numFmtId="3" fontId="4" fillId="0" borderId="1" xfId="1" applyNumberFormat="1" applyFont="1" applyFill="1" applyBorder="1" applyAlignment="1">
      <alignment horizontal="right" wrapText="1"/>
    </xf>
    <xf numFmtId="0" fontId="36" fillId="7" borderId="0" xfId="1" applyNumberFormat="1" applyFont="1" applyFill="1" applyBorder="1" applyAlignment="1" applyProtection="1"/>
    <xf numFmtId="0" fontId="25" fillId="0" borderId="1" xfId="2" applyNumberFormat="1" applyFont="1" applyFill="1" applyBorder="1" applyAlignment="1" applyProtection="1">
      <alignment horizontal="right"/>
    </xf>
    <xf numFmtId="0" fontId="38" fillId="0" borderId="0" xfId="1" applyNumberFormat="1" applyFont="1" applyFill="1" applyBorder="1" applyAlignment="1" applyProtection="1"/>
    <xf numFmtId="0" fontId="4" fillId="0" borderId="1" xfId="2" applyFont="1" applyFill="1" applyBorder="1" applyAlignment="1">
      <alignment horizontal="left"/>
    </xf>
    <xf numFmtId="0" fontId="4" fillId="3" borderId="1" xfId="2" applyNumberFormat="1" applyFont="1" applyFill="1" applyBorder="1" applyAlignment="1" applyProtection="1">
      <alignment horizontal="right"/>
    </xf>
    <xf numFmtId="0" fontId="36" fillId="3" borderId="0" xfId="1" applyNumberFormat="1" applyFont="1" applyFill="1" applyBorder="1" applyAlignment="1" applyProtection="1"/>
    <xf numFmtId="3" fontId="39" fillId="0" borderId="0" xfId="1" applyNumberFormat="1" applyFont="1" applyFill="1" applyBorder="1" applyAlignment="1" applyProtection="1"/>
    <xf numFmtId="0" fontId="4" fillId="2" borderId="3" xfId="2" applyNumberFormat="1" applyFont="1" applyFill="1" applyBorder="1" applyAlignment="1" applyProtection="1">
      <alignment horizontal="right"/>
    </xf>
    <xf numFmtId="0" fontId="3" fillId="0" borderId="3" xfId="2" applyFont="1" applyFill="1" applyBorder="1" applyAlignment="1"/>
    <xf numFmtId="0" fontId="3" fillId="0" borderId="5" xfId="2" applyFont="1" applyFill="1" applyBorder="1" applyAlignment="1"/>
    <xf numFmtId="0" fontId="3" fillId="0" borderId="6" xfId="2" applyFont="1" applyFill="1" applyBorder="1" applyAlignment="1"/>
    <xf numFmtId="0" fontId="31" fillId="0" borderId="0" xfId="2" applyFont="1" applyFill="1" applyBorder="1" applyAlignment="1"/>
    <xf numFmtId="0" fontId="39" fillId="0" borderId="0" xfId="1" applyNumberFormat="1" applyFont="1" applyFill="1" applyBorder="1" applyAlignment="1" applyProtection="1"/>
    <xf numFmtId="0" fontId="33" fillId="0" borderId="1" xfId="0" applyNumberFormat="1" applyFont="1" applyFill="1" applyBorder="1" applyAlignment="1">
      <alignment horizontal="center" vertical="center" wrapText="1"/>
    </xf>
    <xf numFmtId="0" fontId="42" fillId="0" borderId="0" xfId="1" applyNumberFormat="1" applyFont="1" applyFill="1" applyBorder="1" applyAlignment="1" applyProtection="1"/>
    <xf numFmtId="0" fontId="43" fillId="0" borderId="0" xfId="0" applyFont="1"/>
    <xf numFmtId="0" fontId="29" fillId="0" borderId="1" xfId="0" applyNumberFormat="1" applyFont="1" applyFill="1" applyBorder="1" applyAlignment="1">
      <alignment horizontal="left" vertical="center" textRotation="180" wrapText="1"/>
    </xf>
    <xf numFmtId="49" fontId="29" fillId="0" borderId="1" xfId="0" applyNumberFormat="1" applyFont="1" applyFill="1" applyBorder="1" applyAlignment="1">
      <alignment horizontal="center" vertical="center" textRotation="180" wrapText="1"/>
    </xf>
    <xf numFmtId="0" fontId="29" fillId="0" borderId="1" xfId="0" quotePrefix="1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wrapText="1"/>
    </xf>
    <xf numFmtId="0" fontId="25" fillId="0" borderId="1" xfId="0" applyNumberFormat="1" applyFont="1" applyFill="1" applyBorder="1" applyAlignment="1" applyProtection="1">
      <alignment wrapText="1"/>
    </xf>
    <xf numFmtId="49" fontId="25" fillId="0" borderId="1" xfId="0" applyNumberFormat="1" applyFont="1" applyFill="1" applyBorder="1" applyAlignment="1" applyProtection="1">
      <alignment horizontal="center" wrapText="1"/>
    </xf>
    <xf numFmtId="0" fontId="29" fillId="0" borderId="1" xfId="0" quotePrefix="1" applyNumberFormat="1" applyFont="1" applyFill="1" applyBorder="1" applyAlignment="1" applyProtection="1">
      <alignment horizontal="left" wrapText="1"/>
    </xf>
    <xf numFmtId="3" fontId="29" fillId="0" borderId="1" xfId="0" applyNumberFormat="1" applyFont="1" applyFill="1" applyBorder="1" applyAlignment="1" applyProtection="1">
      <alignment wrapText="1"/>
    </xf>
    <xf numFmtId="0" fontId="29" fillId="0" borderId="1" xfId="0" applyNumberFormat="1" applyFont="1" applyFill="1" applyBorder="1" applyAlignment="1" applyProtection="1">
      <alignment vertical="top" wrapText="1"/>
    </xf>
    <xf numFmtId="49" fontId="29" fillId="0" borderId="1" xfId="0" applyNumberFormat="1" applyFont="1" applyFill="1" applyBorder="1" applyAlignment="1" applyProtection="1">
      <alignment horizontal="center" wrapText="1"/>
    </xf>
    <xf numFmtId="0" fontId="29" fillId="0" borderId="1" xfId="0" applyNumberFormat="1" applyFont="1" applyFill="1" applyBorder="1" applyAlignment="1" applyProtection="1"/>
    <xf numFmtId="0" fontId="44" fillId="0" borderId="0" xfId="0" applyFont="1"/>
    <xf numFmtId="3" fontId="44" fillId="0" borderId="0" xfId="0" applyNumberFormat="1" applyFont="1"/>
    <xf numFmtId="3" fontId="44" fillId="0" borderId="0" xfId="0" applyNumberFormat="1" applyFont="1" applyFill="1"/>
    <xf numFmtId="0" fontId="25" fillId="0" borderId="1" xfId="0" applyNumberFormat="1" applyFont="1" applyFill="1" applyBorder="1" applyAlignment="1" applyProtection="1">
      <alignment vertical="top" wrapText="1"/>
    </xf>
    <xf numFmtId="0" fontId="29" fillId="0" borderId="1" xfId="0" applyNumberFormat="1" applyFont="1" applyFill="1" applyBorder="1" applyAlignment="1">
      <alignment vertical="center" wrapText="1"/>
    </xf>
    <xf numFmtId="0" fontId="25" fillId="0" borderId="6" xfId="0" applyNumberFormat="1" applyFont="1" applyFill="1" applyBorder="1" applyAlignment="1" applyProtection="1"/>
    <xf numFmtId="0" fontId="29" fillId="0" borderId="6" xfId="0" applyNumberFormat="1" applyFont="1" applyFill="1" applyBorder="1" applyAlignment="1" applyProtection="1"/>
    <xf numFmtId="0" fontId="29" fillId="0" borderId="6" xfId="0" applyNumberFormat="1" applyFont="1" applyFill="1" applyBorder="1" applyAlignment="1" applyProtection="1">
      <alignment horizontal="left" wrapText="1"/>
    </xf>
    <xf numFmtId="0" fontId="29" fillId="0" borderId="0" xfId="0" applyNumberFormat="1" applyFont="1" applyFill="1" applyBorder="1" applyAlignment="1" applyProtection="1">
      <alignment wrapText="1"/>
    </xf>
    <xf numFmtId="0" fontId="29" fillId="0" borderId="6" xfId="0" applyNumberFormat="1" applyFont="1" applyFill="1" applyBorder="1" applyAlignment="1">
      <alignment vertical="center" wrapText="1"/>
    </xf>
    <xf numFmtId="0" fontId="29" fillId="0" borderId="6" xfId="0" applyNumberFormat="1" applyFont="1" applyFill="1" applyBorder="1" applyAlignment="1" applyProtection="1">
      <alignment wrapText="1"/>
    </xf>
    <xf numFmtId="0" fontId="25" fillId="0" borderId="6" xfId="0" applyNumberFormat="1" applyFont="1" applyFill="1" applyBorder="1" applyAlignment="1" applyProtection="1">
      <alignment wrapText="1"/>
    </xf>
    <xf numFmtId="0" fontId="29" fillId="0" borderId="1" xfId="0" applyNumberFormat="1" applyFont="1" applyFill="1" applyBorder="1" applyAlignment="1" applyProtection="1">
      <alignment horizontal="left" wrapText="1"/>
    </xf>
    <xf numFmtId="0" fontId="25" fillId="0" borderId="1" xfId="0" applyNumberFormat="1" applyFont="1" applyFill="1" applyBorder="1" applyAlignment="1" applyProtection="1"/>
    <xf numFmtId="0" fontId="29" fillId="0" borderId="1" xfId="0" applyFont="1" applyBorder="1"/>
    <xf numFmtId="0" fontId="25" fillId="0" borderId="1" xfId="0" applyFont="1" applyBorder="1"/>
    <xf numFmtId="0" fontId="29" fillId="0" borderId="1" xfId="0" applyNumberFormat="1" applyFont="1" applyFill="1" applyBorder="1" applyAlignment="1" applyProtection="1">
      <alignment horizontal="left"/>
    </xf>
    <xf numFmtId="0" fontId="45" fillId="0" borderId="0" xfId="0" applyFont="1"/>
    <xf numFmtId="3" fontId="43" fillId="0" borderId="0" xfId="0" applyNumberFormat="1" applyFont="1"/>
    <xf numFmtId="49" fontId="33" fillId="0" borderId="1" xfId="0" applyNumberFormat="1" applyFont="1" applyFill="1" applyBorder="1" applyAlignment="1">
      <alignment horizontal="center" vertical="center"/>
    </xf>
    <xf numFmtId="0" fontId="33" fillId="0" borderId="1" xfId="0" quotePrefix="1" applyNumberFormat="1" applyFont="1" applyFill="1" applyBorder="1" applyAlignment="1" applyProtection="1">
      <alignment horizontal="center" vertical="center"/>
    </xf>
    <xf numFmtId="0" fontId="46" fillId="0" borderId="0" xfId="0" applyFont="1"/>
    <xf numFmtId="0" fontId="49" fillId="0" borderId="1" xfId="0" applyNumberFormat="1" applyFont="1" applyFill="1" applyBorder="1" applyAlignment="1" applyProtection="1">
      <alignment wrapText="1"/>
    </xf>
    <xf numFmtId="0" fontId="48" fillId="0" borderId="1" xfId="0" applyNumberFormat="1" applyFont="1" applyFill="1" applyBorder="1" applyAlignment="1" applyProtection="1">
      <alignment wrapText="1"/>
    </xf>
    <xf numFmtId="0" fontId="49" fillId="0" borderId="6" xfId="0" applyNumberFormat="1" applyFont="1" applyFill="1" applyBorder="1" applyAlignment="1" applyProtection="1">
      <alignment wrapText="1"/>
    </xf>
    <xf numFmtId="0" fontId="49" fillId="0" borderId="1" xfId="0" applyNumberFormat="1" applyFont="1" applyFill="1" applyBorder="1" applyAlignment="1" applyProtection="1"/>
    <xf numFmtId="0" fontId="28" fillId="0" borderId="0" xfId="0" applyFont="1" applyAlignment="1">
      <alignment horizontal="right" vertical="center"/>
    </xf>
    <xf numFmtId="165" fontId="47" fillId="7" borderId="1" xfId="0" applyNumberFormat="1" applyFont="1" applyFill="1" applyBorder="1" applyAlignment="1">
      <alignment vertical="center"/>
    </xf>
    <xf numFmtId="0" fontId="4" fillId="0" borderId="1" xfId="2" applyFont="1" applyFill="1" applyBorder="1" applyAlignment="1"/>
    <xf numFmtId="0" fontId="28" fillId="0" borderId="0" xfId="0" applyFont="1" applyAlignment="1">
      <alignment horizontal="center" vertical="center"/>
    </xf>
    <xf numFmtId="165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0" fillId="2" borderId="1" xfId="2" applyNumberFormat="1" applyFont="1" applyFill="1" applyBorder="1" applyAlignment="1" applyProtection="1">
      <alignment horizontal="right"/>
    </xf>
    <xf numFmtId="0" fontId="40" fillId="0" borderId="1" xfId="2" applyNumberFormat="1" applyFont="1" applyFill="1" applyBorder="1" applyAlignment="1" applyProtection="1">
      <alignment horizontal="right"/>
    </xf>
    <xf numFmtId="165" fontId="40" fillId="0" borderId="1" xfId="0" applyNumberFormat="1" applyFont="1" applyBorder="1" applyAlignment="1">
      <alignment horizontal="right" vertical="center"/>
    </xf>
    <xf numFmtId="0" fontId="40" fillId="0" borderId="0" xfId="0" applyFont="1" applyFill="1" applyAlignment="1">
      <alignment horizontal="left" vertical="center"/>
    </xf>
    <xf numFmtId="0" fontId="40" fillId="0" borderId="0" xfId="0" applyFont="1" applyAlignment="1">
      <alignment horizontal="left" vertical="center"/>
    </xf>
    <xf numFmtId="165" fontId="40" fillId="3" borderId="1" xfId="0" applyNumberFormat="1" applyFont="1" applyFill="1" applyBorder="1" applyAlignment="1">
      <alignment vertical="center"/>
    </xf>
    <xf numFmtId="165" fontId="32" fillId="0" borderId="0" xfId="0" applyNumberFormat="1" applyFont="1" applyFill="1" applyAlignment="1">
      <alignment horizontal="left" vertical="center"/>
    </xf>
    <xf numFmtId="0" fontId="32" fillId="0" borderId="0" xfId="0" applyFont="1" applyFill="1" applyAlignment="1">
      <alignment horizontal="left" vertical="center"/>
    </xf>
    <xf numFmtId="0" fontId="32" fillId="0" borderId="0" xfId="0" applyFont="1" applyAlignment="1">
      <alignment horizontal="left" vertical="center"/>
    </xf>
    <xf numFmtId="165" fontId="40" fillId="0" borderId="0" xfId="0" applyNumberFormat="1" applyFont="1" applyFill="1" applyAlignment="1">
      <alignment horizontal="left" vertical="center"/>
    </xf>
    <xf numFmtId="165" fontId="40" fillId="3" borderId="1" xfId="0" applyNumberFormat="1" applyFont="1" applyFill="1" applyBorder="1" applyAlignment="1">
      <alignment horizontal="right" vertical="center"/>
    </xf>
    <xf numFmtId="165" fontId="40" fillId="0" borderId="1" xfId="0" applyNumberFormat="1" applyFont="1" applyBorder="1" applyAlignment="1">
      <alignment vertical="center"/>
    </xf>
    <xf numFmtId="165" fontId="32" fillId="0" borderId="1" xfId="0" applyNumberFormat="1" applyFont="1" applyBorder="1" applyAlignment="1">
      <alignment horizontal="right" vertical="center"/>
    </xf>
    <xf numFmtId="0" fontId="32" fillId="6" borderId="0" xfId="0" applyFont="1" applyFill="1" applyAlignment="1">
      <alignment horizontal="left" vertical="center"/>
    </xf>
    <xf numFmtId="0" fontId="3" fillId="0" borderId="1" xfId="2" quotePrefix="1" applyFont="1" applyFill="1" applyBorder="1" applyAlignment="1">
      <alignment horizontal="left" wrapText="1"/>
    </xf>
    <xf numFmtId="0" fontId="3" fillId="0" borderId="1" xfId="2" quotePrefix="1" applyFont="1" applyFill="1" applyBorder="1" applyAlignment="1">
      <alignment horizontal="left"/>
    </xf>
    <xf numFmtId="0" fontId="3" fillId="0" borderId="1" xfId="2" applyFont="1" applyFill="1" applyBorder="1" applyAlignment="1">
      <alignment horizontal="left" wrapText="1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40" fillId="2" borderId="3" xfId="1" quotePrefix="1" applyFont="1" applyFill="1" applyBorder="1" applyAlignment="1">
      <alignment horizontal="center" vertical="center" wrapText="1"/>
    </xf>
    <xf numFmtId="165" fontId="40" fillId="2" borderId="3" xfId="1" applyNumberFormat="1" applyFont="1" applyFill="1" applyBorder="1" applyAlignment="1" applyProtection="1">
      <alignment horizontal="right" wrapText="1"/>
    </xf>
    <xf numFmtId="0" fontId="54" fillId="0" borderId="1" xfId="0" applyNumberFormat="1" applyFont="1" applyFill="1" applyBorder="1" applyAlignment="1" applyProtection="1">
      <alignment wrapText="1"/>
    </xf>
    <xf numFmtId="0" fontId="54" fillId="0" borderId="3" xfId="0" applyNumberFormat="1" applyFont="1" applyFill="1" applyBorder="1" applyAlignment="1" applyProtection="1">
      <alignment wrapText="1"/>
    </xf>
    <xf numFmtId="0" fontId="55" fillId="0" borderId="1" xfId="0" applyNumberFormat="1" applyFont="1" applyFill="1" applyBorder="1" applyAlignment="1" applyProtection="1">
      <alignment wrapText="1"/>
    </xf>
    <xf numFmtId="0" fontId="55" fillId="0" borderId="1" xfId="0" applyNumberFormat="1" applyFont="1" applyFill="1" applyBorder="1" applyAlignment="1" applyProtection="1">
      <alignment vertical="top" wrapText="1"/>
    </xf>
    <xf numFmtId="165" fontId="4" fillId="0" borderId="0" xfId="0" applyNumberFormat="1" applyFont="1" applyFill="1" applyAlignment="1">
      <alignment horizontal="left" vertical="center" wrapText="1"/>
    </xf>
    <xf numFmtId="0" fontId="28" fillId="0" borderId="0" xfId="0" applyFont="1" applyAlignment="1">
      <alignment horizontal="left" vertical="center"/>
    </xf>
    <xf numFmtId="0" fontId="56" fillId="0" borderId="0" xfId="0" applyFont="1"/>
    <xf numFmtId="4" fontId="56" fillId="0" borderId="0" xfId="0" applyNumberFormat="1" applyFont="1"/>
    <xf numFmtId="0" fontId="57" fillId="0" borderId="0" xfId="0" applyFont="1"/>
    <xf numFmtId="0" fontId="28" fillId="0" borderId="0" xfId="0" applyFont="1" applyAlignment="1">
      <alignment horizontal="left" vertical="center"/>
    </xf>
    <xf numFmtId="3" fontId="0" fillId="0" borderId="0" xfId="0" applyNumberFormat="1"/>
    <xf numFmtId="165" fontId="3" fillId="0" borderId="1" xfId="1" applyNumberFormat="1" applyFont="1" applyFill="1" applyBorder="1" applyAlignment="1" applyProtection="1">
      <alignment horizontal="center" wrapText="1"/>
    </xf>
    <xf numFmtId="49" fontId="4" fillId="0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5" fontId="4" fillId="0" borderId="0" xfId="0" applyNumberFormat="1" applyFont="1" applyFill="1" applyAlignment="1">
      <alignment horizontal="right" vertical="center"/>
    </xf>
    <xf numFmtId="0" fontId="25" fillId="0" borderId="1" xfId="0" quotePrefix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 wrapText="1"/>
    </xf>
    <xf numFmtId="49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9" fillId="0" borderId="3" xfId="0" applyNumberFormat="1" applyFont="1" applyFill="1" applyBorder="1" applyAlignment="1" applyProtection="1">
      <alignment wrapText="1"/>
    </xf>
    <xf numFmtId="0" fontId="58" fillId="2" borderId="1" xfId="2" applyNumberFormat="1" applyFont="1" applyFill="1" applyBorder="1" applyAlignment="1" applyProtection="1">
      <alignment horizontal="right"/>
    </xf>
    <xf numFmtId="0" fontId="58" fillId="0" borderId="1" xfId="2" applyFont="1" applyBorder="1" applyAlignment="1"/>
    <xf numFmtId="0" fontId="58" fillId="0" borderId="1" xfId="2" applyFont="1" applyFill="1" applyBorder="1" applyAlignment="1">
      <alignment wrapText="1"/>
    </xf>
    <xf numFmtId="0" fontId="58" fillId="0" borderId="1" xfId="2" applyNumberFormat="1" applyFont="1" applyFill="1" applyBorder="1" applyAlignment="1" applyProtection="1">
      <alignment horizontal="right"/>
    </xf>
    <xf numFmtId="0" fontId="58" fillId="0" borderId="1" xfId="2" applyFont="1" applyFill="1" applyBorder="1" applyAlignment="1">
      <alignment horizontal="left"/>
    </xf>
    <xf numFmtId="3" fontId="58" fillId="0" borderId="1" xfId="1" applyNumberFormat="1" applyFont="1" applyFill="1" applyBorder="1" applyAlignment="1">
      <alignment horizontal="right" wrapText="1"/>
    </xf>
    <xf numFmtId="0" fontId="58" fillId="3" borderId="1" xfId="2" applyNumberFormat="1" applyFont="1" applyFill="1" applyBorder="1" applyAlignment="1" applyProtection="1">
      <alignment horizontal="right"/>
    </xf>
    <xf numFmtId="0" fontId="58" fillId="2" borderId="3" xfId="2" applyNumberFormat="1" applyFont="1" applyFill="1" applyBorder="1" applyAlignment="1" applyProtection="1">
      <alignment horizontal="right"/>
    </xf>
    <xf numFmtId="0" fontId="28" fillId="0" borderId="0" xfId="0" applyFont="1" applyAlignment="1">
      <alignment horizontal="left" vertical="center"/>
    </xf>
    <xf numFmtId="165" fontId="3" fillId="0" borderId="0" xfId="0" applyNumberFormat="1" applyFont="1" applyFill="1" applyAlignment="1">
      <alignment horizontal="left" vertical="center"/>
    </xf>
    <xf numFmtId="165" fontId="59" fillId="0" borderId="0" xfId="0" applyNumberFormat="1" applyFont="1" applyFill="1" applyAlignment="1">
      <alignment horizontal="center" vertical="center"/>
    </xf>
    <xf numFmtId="0" fontId="29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/>
    </xf>
    <xf numFmtId="3" fontId="3" fillId="0" borderId="1" xfId="2" quotePrefix="1" applyNumberFormat="1" applyFont="1" applyFill="1" applyBorder="1" applyAlignment="1" applyProtection="1">
      <alignment horizontal="left" wrapText="1"/>
    </xf>
    <xf numFmtId="3" fontId="4" fillId="0" borderId="1" xfId="2" applyNumberFormat="1" applyFont="1" applyFill="1" applyBorder="1" applyAlignment="1" applyProtection="1">
      <alignment horizontal="left" wrapText="1"/>
    </xf>
    <xf numFmtId="0" fontId="29" fillId="0" borderId="1" xfId="2" applyFont="1" applyFill="1" applyBorder="1" applyAlignment="1">
      <alignment horizontal="center" vertical="center" textRotation="180" wrapText="1"/>
    </xf>
    <xf numFmtId="49" fontId="29" fillId="0" borderId="1" xfId="0" applyNumberFormat="1" applyFont="1" applyFill="1" applyBorder="1" applyAlignment="1">
      <alignment horizontal="left" vertical="center" textRotation="180" wrapText="1"/>
    </xf>
    <xf numFmtId="3" fontId="3" fillId="0" borderId="1" xfId="2" quotePrefix="1" applyNumberFormat="1" applyFont="1" applyFill="1" applyBorder="1" applyAlignment="1">
      <alignment horizontal="right" wrapText="1"/>
    </xf>
    <xf numFmtId="0" fontId="4" fillId="0" borderId="1" xfId="2" applyFont="1" applyFill="1" applyBorder="1" applyAlignment="1">
      <alignment horizontal="right"/>
    </xf>
    <xf numFmtId="0" fontId="58" fillId="0" borderId="1" xfId="2" applyFont="1" applyFill="1" applyBorder="1" applyAlignment="1">
      <alignment horizontal="right"/>
    </xf>
    <xf numFmtId="3" fontId="3" fillId="0" borderId="1" xfId="1" applyNumberFormat="1" applyFont="1" applyFill="1" applyBorder="1" applyAlignment="1">
      <alignment horizontal="right" wrapText="1"/>
    </xf>
    <xf numFmtId="3" fontId="3" fillId="0" borderId="0" xfId="2" applyNumberFormat="1" applyFont="1" applyFill="1" applyBorder="1" applyAlignment="1">
      <alignment horizontal="right"/>
    </xf>
    <xf numFmtId="49" fontId="29" fillId="0" borderId="1" xfId="0" applyNumberFormat="1" applyFont="1" applyFill="1" applyBorder="1" applyAlignment="1">
      <alignment horizontal="right" vertical="center" textRotation="180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 wrapText="1"/>
    </xf>
    <xf numFmtId="1" fontId="29" fillId="0" borderId="1" xfId="0" applyNumberFormat="1" applyFont="1" applyFill="1" applyBorder="1" applyAlignment="1">
      <alignment horizontal="right" vertical="center" wrapText="1"/>
    </xf>
    <xf numFmtId="1" fontId="29" fillId="0" borderId="1" xfId="0" applyNumberFormat="1" applyFont="1" applyFill="1" applyBorder="1" applyAlignment="1">
      <alignment horizontal="left" vertical="center" wrapText="1"/>
    </xf>
    <xf numFmtId="1" fontId="25" fillId="0" borderId="1" xfId="0" applyNumberFormat="1" applyFont="1" applyFill="1" applyBorder="1" applyAlignment="1">
      <alignment horizontal="right" vertical="center" wrapText="1"/>
    </xf>
    <xf numFmtId="1" fontId="25" fillId="0" borderId="1" xfId="0" applyNumberFormat="1" applyFont="1" applyFill="1" applyBorder="1" applyAlignment="1">
      <alignment horizontal="left" vertical="center" wrapText="1"/>
    </xf>
    <xf numFmtId="0" fontId="29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1" fontId="29" fillId="0" borderId="1" xfId="0" applyNumberFormat="1" applyFont="1" applyFill="1" applyBorder="1" applyAlignment="1">
      <alignment horizontal="center" vertical="center" wrapText="1"/>
    </xf>
    <xf numFmtId="0" fontId="25" fillId="0" borderId="1" xfId="0" quotePrefix="1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 applyProtection="1">
      <alignment horizontal="right" vertical="center" wrapText="1"/>
    </xf>
    <xf numFmtId="1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quotePrefix="1" applyFont="1" applyFill="1" applyBorder="1" applyAlignment="1">
      <alignment horizontal="right" vertical="center"/>
    </xf>
    <xf numFmtId="0" fontId="3" fillId="0" borderId="1" xfId="0" quotePrefix="1" applyFont="1" applyFill="1" applyBorder="1" applyAlignment="1">
      <alignment horizontal="left" vertical="center"/>
    </xf>
    <xf numFmtId="1" fontId="50" fillId="0" borderId="1" xfId="0" applyNumberFormat="1" applyFont="1" applyFill="1" applyBorder="1" applyAlignment="1">
      <alignment horizontal="right" vertical="center" wrapText="1"/>
    </xf>
    <xf numFmtId="1" fontId="50" fillId="0" borderId="1" xfId="0" applyNumberFormat="1" applyFont="1" applyFill="1" applyBorder="1" applyAlignment="1">
      <alignment horizontal="left" vertical="center" wrapText="1"/>
    </xf>
    <xf numFmtId="0" fontId="52" fillId="0" borderId="1" xfId="0" quotePrefix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5" fontId="25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right" vertical="center"/>
    </xf>
    <xf numFmtId="1" fontId="51" fillId="0" borderId="1" xfId="0" applyNumberFormat="1" applyFont="1" applyFill="1" applyBorder="1" applyAlignment="1">
      <alignment horizontal="right" vertical="center" wrapText="1"/>
    </xf>
    <xf numFmtId="165" fontId="3" fillId="0" borderId="0" xfId="0" applyNumberFormat="1" applyFont="1" applyFill="1" applyAlignment="1">
      <alignment horizontal="right" vertical="center"/>
    </xf>
    <xf numFmtId="0" fontId="3" fillId="28" borderId="1" xfId="0" quotePrefix="1" applyFont="1" applyFill="1" applyBorder="1" applyAlignment="1">
      <alignment horizontal="right" vertical="center"/>
    </xf>
    <xf numFmtId="0" fontId="3" fillId="28" borderId="1" xfId="0" quotePrefix="1" applyFont="1" applyFill="1" applyBorder="1" applyAlignment="1">
      <alignment horizontal="left" vertical="center"/>
    </xf>
    <xf numFmtId="0" fontId="29" fillId="28" borderId="1" xfId="0" quotePrefix="1" applyFont="1" applyFill="1" applyBorder="1" applyAlignment="1">
      <alignment horizontal="center" vertical="center"/>
    </xf>
    <xf numFmtId="1" fontId="3" fillId="28" borderId="1" xfId="0" applyNumberFormat="1" applyFont="1" applyFill="1" applyBorder="1" applyAlignment="1">
      <alignment horizontal="left" vertical="center" wrapText="1"/>
    </xf>
    <xf numFmtId="1" fontId="3" fillId="28" borderId="1" xfId="0" applyNumberFormat="1" applyFont="1" applyFill="1" applyBorder="1" applyAlignment="1">
      <alignment horizontal="right" vertical="center" wrapText="1"/>
    </xf>
    <xf numFmtId="1" fontId="29" fillId="28" borderId="1" xfId="0" applyNumberFormat="1" applyFont="1" applyFill="1" applyBorder="1" applyAlignment="1">
      <alignment horizontal="center" vertical="center" wrapText="1"/>
    </xf>
    <xf numFmtId="1" fontId="25" fillId="28" borderId="1" xfId="0" applyNumberFormat="1" applyFont="1" applyFill="1" applyBorder="1" applyAlignment="1">
      <alignment horizontal="center" vertical="center" wrapText="1"/>
    </xf>
    <xf numFmtId="0" fontId="3" fillId="28" borderId="1" xfId="0" applyFont="1" applyFill="1" applyBorder="1" applyAlignment="1">
      <alignment horizontal="left" vertical="center" wrapText="1"/>
    </xf>
    <xf numFmtId="165" fontId="4" fillId="28" borderId="1" xfId="0" applyNumberFormat="1" applyFont="1" applyFill="1" applyBorder="1" applyAlignment="1">
      <alignment vertical="center"/>
    </xf>
    <xf numFmtId="1" fontId="4" fillId="28" borderId="1" xfId="0" applyNumberFormat="1" applyFont="1" applyFill="1" applyBorder="1" applyAlignment="1">
      <alignment horizontal="right" vertical="center" wrapText="1"/>
    </xf>
    <xf numFmtId="1" fontId="4" fillId="28" borderId="1" xfId="0" applyNumberFormat="1" applyFont="1" applyFill="1" applyBorder="1" applyAlignment="1">
      <alignment horizontal="left" vertical="center" wrapText="1"/>
    </xf>
    <xf numFmtId="0" fontId="25" fillId="28" borderId="1" xfId="0" quotePrefix="1" applyFont="1" applyFill="1" applyBorder="1" applyAlignment="1">
      <alignment horizontal="center" vertical="center"/>
    </xf>
    <xf numFmtId="0" fontId="4" fillId="28" borderId="1" xfId="0" applyFont="1" applyFill="1" applyBorder="1" applyAlignment="1">
      <alignment horizontal="left" vertical="center" wrapText="1"/>
    </xf>
    <xf numFmtId="49" fontId="3" fillId="28" borderId="1" xfId="0" applyNumberFormat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3" fontId="3" fillId="0" borderId="1" xfId="1" applyNumberFormat="1" applyFont="1" applyFill="1" applyBorder="1" applyAlignment="1" applyProtection="1">
      <alignment horizontal="right" wrapText="1"/>
    </xf>
    <xf numFmtId="3" fontId="3" fillId="0" borderId="1" xfId="1" applyNumberFormat="1" applyFont="1" applyFill="1" applyBorder="1" applyAlignment="1" applyProtection="1">
      <alignment horizontal="right"/>
    </xf>
    <xf numFmtId="0" fontId="28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1" fontId="61" fillId="0" borderId="1" xfId="0" applyNumberFormat="1" applyFont="1" applyFill="1" applyBorder="1" applyAlignment="1">
      <alignment horizontal="left" vertical="center" wrapText="1"/>
    </xf>
    <xf numFmtId="49" fontId="61" fillId="0" borderId="1" xfId="0" applyNumberFormat="1" applyFont="1" applyFill="1" applyBorder="1" applyAlignment="1">
      <alignment horizontal="left" vertical="center" wrapText="1"/>
    </xf>
    <xf numFmtId="1" fontId="62" fillId="0" borderId="1" xfId="0" applyNumberFormat="1" applyFont="1" applyFill="1" applyBorder="1" applyAlignment="1">
      <alignment horizontal="left" vertical="center" wrapText="1"/>
    </xf>
    <xf numFmtId="0" fontId="28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1" fontId="3" fillId="6" borderId="1" xfId="0" applyNumberFormat="1" applyFont="1" applyFill="1" applyBorder="1" applyAlignment="1">
      <alignment horizontal="right" vertical="center" wrapText="1"/>
    </xf>
    <xf numFmtId="1" fontId="3" fillId="6" borderId="1" xfId="0" applyNumberFormat="1" applyFont="1" applyFill="1" applyBorder="1" applyAlignment="1">
      <alignment horizontal="left" vertical="center" wrapText="1"/>
    </xf>
    <xf numFmtId="1" fontId="3" fillId="6" borderId="1" xfId="0" applyNumberFormat="1" applyFont="1" applyFill="1" applyBorder="1" applyAlignment="1">
      <alignment horizontal="center" vertical="center" wrapText="1"/>
    </xf>
    <xf numFmtId="4" fontId="30" fillId="3" borderId="0" xfId="0" applyNumberFormat="1" applyFont="1" applyFill="1" applyBorder="1" applyAlignment="1">
      <alignment horizontal="center" vertical="center"/>
    </xf>
    <xf numFmtId="165" fontId="63" fillId="0" borderId="1" xfId="0" applyNumberFormat="1" applyFont="1" applyFill="1" applyBorder="1" applyAlignment="1">
      <alignment horizontal="center" vertical="top"/>
    </xf>
    <xf numFmtId="165" fontId="34" fillId="0" borderId="0" xfId="0" applyNumberFormat="1" applyFont="1" applyBorder="1" applyAlignment="1">
      <alignment horizontal="center" vertical="center"/>
    </xf>
    <xf numFmtId="0" fontId="4" fillId="0" borderId="1" xfId="2" applyFont="1" applyFill="1" applyBorder="1" applyAlignment="1">
      <alignment horizontal="right" wrapText="1"/>
    </xf>
    <xf numFmtId="0" fontId="4" fillId="0" borderId="0" xfId="1" applyNumberFormat="1" applyFont="1" applyFill="1" applyBorder="1" applyAlignment="1" applyProtection="1"/>
    <xf numFmtId="49" fontId="50" fillId="0" borderId="1" xfId="0" applyNumberFormat="1" applyFont="1" applyFill="1" applyBorder="1" applyAlignment="1">
      <alignment horizontal="left" vertical="center" wrapText="1"/>
    </xf>
    <xf numFmtId="0" fontId="3" fillId="0" borderId="0" xfId="2" applyFont="1" applyFill="1" applyBorder="1" applyAlignment="1"/>
    <xf numFmtId="0" fontId="58" fillId="0" borderId="1" xfId="2" applyFont="1" applyFill="1" applyBorder="1" applyAlignment="1">
      <alignment horizontal="left" wrapText="1"/>
    </xf>
    <xf numFmtId="0" fontId="58" fillId="0" borderId="1" xfId="2" applyFont="1" applyFill="1" applyBorder="1" applyAlignment="1"/>
    <xf numFmtId="3" fontId="58" fillId="0" borderId="1" xfId="2" applyNumberFormat="1" applyFont="1" applyFill="1" applyBorder="1" applyAlignment="1" applyProtection="1">
      <alignment horizontal="left" wrapText="1"/>
    </xf>
    <xf numFmtId="4" fontId="4" fillId="0" borderId="0" xfId="0" applyNumberFormat="1" applyFont="1" applyFill="1" applyAlignment="1">
      <alignment horizontal="left" vertical="center"/>
    </xf>
    <xf numFmtId="4" fontId="28" fillId="0" borderId="0" xfId="0" applyNumberFormat="1" applyFont="1" applyFill="1" applyAlignment="1">
      <alignment horizontal="left" vertical="center"/>
    </xf>
    <xf numFmtId="4" fontId="27" fillId="0" borderId="0" xfId="0" applyNumberFormat="1" applyFont="1" applyFill="1" applyAlignment="1">
      <alignment horizontal="center" vertical="center"/>
    </xf>
    <xf numFmtId="4" fontId="3" fillId="0" borderId="0" xfId="1" applyNumberFormat="1" applyFont="1" applyFill="1" applyBorder="1" applyAlignment="1" applyProtection="1">
      <alignment horizontal="right"/>
    </xf>
    <xf numFmtId="0" fontId="28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4" fontId="28" fillId="0" borderId="0" xfId="0" applyNumberFormat="1" applyFont="1" applyAlignment="1">
      <alignment horizontal="left" vertical="center"/>
    </xf>
    <xf numFmtId="0" fontId="3" fillId="0" borderId="0" xfId="0" applyFont="1" applyFill="1" applyAlignment="1">
      <alignment horizontal="left" vertical="center"/>
    </xf>
    <xf numFmtId="0" fontId="33" fillId="0" borderId="0" xfId="0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/>
    </xf>
    <xf numFmtId="165" fontId="3" fillId="7" borderId="0" xfId="0" applyNumberFormat="1" applyFont="1" applyFill="1" applyAlignment="1">
      <alignment horizontal="left" vertical="center"/>
    </xf>
    <xf numFmtId="165" fontId="3" fillId="0" borderId="0" xfId="0" applyNumberFormat="1" applyFont="1" applyFill="1" applyAlignment="1">
      <alignment horizontal="center" vertical="center"/>
    </xf>
    <xf numFmtId="0" fontId="4" fillId="3" borderId="0" xfId="0" applyFont="1" applyFill="1" applyAlignment="1">
      <alignment horizontal="left" vertical="center"/>
    </xf>
    <xf numFmtId="165" fontId="4" fillId="0" borderId="0" xfId="0" applyNumberFormat="1" applyFont="1" applyAlignment="1">
      <alignment horizontal="left" vertical="center"/>
    </xf>
    <xf numFmtId="0" fontId="4" fillId="7" borderId="0" xfId="0" applyFont="1" applyFill="1" applyAlignment="1">
      <alignment horizontal="left" vertical="center"/>
    </xf>
    <xf numFmtId="3" fontId="29" fillId="0" borderId="1" xfId="0" applyNumberFormat="1" applyFont="1" applyFill="1" applyBorder="1" applyAlignment="1">
      <alignment horizontal="center" vertical="center" wrapText="1"/>
    </xf>
    <xf numFmtId="3" fontId="33" fillId="0" borderId="1" xfId="0" applyNumberFormat="1" applyFont="1" applyFill="1" applyBorder="1" applyAlignment="1">
      <alignment horizontal="center" vertical="center"/>
    </xf>
    <xf numFmtId="3" fontId="4" fillId="28" borderId="1" xfId="0" applyNumberFormat="1" applyFont="1" applyFill="1" applyBorder="1" applyAlignment="1">
      <alignment vertical="center"/>
    </xf>
    <xf numFmtId="3" fontId="63" fillId="0" borderId="1" xfId="0" applyNumberFormat="1" applyFont="1" applyFill="1" applyBorder="1" applyAlignment="1">
      <alignment horizontal="center" vertical="top"/>
    </xf>
    <xf numFmtId="3" fontId="3" fillId="0" borderId="1" xfId="0" applyNumberFormat="1" applyFont="1" applyFill="1" applyBorder="1" applyAlignment="1">
      <alignment vertical="center"/>
    </xf>
    <xf numFmtId="3" fontId="4" fillId="0" borderId="1" xfId="0" applyNumberFormat="1" applyFont="1" applyFill="1" applyBorder="1" applyAlignment="1">
      <alignment vertical="center"/>
    </xf>
    <xf numFmtId="3" fontId="3" fillId="6" borderId="1" xfId="0" applyNumberFormat="1" applyFont="1" applyFill="1" applyBorder="1" applyAlignment="1">
      <alignment horizontal="left" vertical="center" wrapText="1"/>
    </xf>
    <xf numFmtId="3" fontId="3" fillId="0" borderId="1" xfId="0" applyNumberFormat="1" applyFont="1" applyFill="1" applyBorder="1" applyAlignment="1">
      <alignment horizontal="left" vertical="center" wrapText="1"/>
    </xf>
    <xf numFmtId="3" fontId="3" fillId="28" borderId="1" xfId="0" applyNumberFormat="1" applyFont="1" applyFill="1" applyBorder="1" applyAlignment="1">
      <alignment horizontal="left" vertical="center" wrapText="1"/>
    </xf>
    <xf numFmtId="3" fontId="3" fillId="28" borderId="1" xfId="0" quotePrefix="1" applyNumberFormat="1" applyFont="1" applyFill="1" applyBorder="1" applyAlignment="1">
      <alignment horizontal="left" vertical="center"/>
    </xf>
    <xf numFmtId="3" fontId="3" fillId="0" borderId="1" xfId="0" quotePrefix="1" applyNumberFormat="1" applyFont="1" applyFill="1" applyBorder="1" applyAlignment="1">
      <alignment horizontal="left" vertical="center"/>
    </xf>
    <xf numFmtId="3" fontId="4" fillId="0" borderId="0" xfId="0" applyNumberFormat="1" applyFont="1" applyFill="1" applyBorder="1" applyAlignment="1">
      <alignment horizontal="right" vertical="center"/>
    </xf>
    <xf numFmtId="3" fontId="4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left" vertical="center" wrapText="1"/>
    </xf>
    <xf numFmtId="3" fontId="4" fillId="0" borderId="0" xfId="0" applyNumberFormat="1" applyFont="1" applyFill="1" applyAlignment="1">
      <alignment horizontal="left" vertical="center"/>
    </xf>
    <xf numFmtId="3" fontId="25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/>
    </xf>
    <xf numFmtId="0" fontId="25" fillId="29" borderId="1" xfId="0" quotePrefix="1" applyFont="1" applyFill="1" applyBorder="1" applyAlignment="1">
      <alignment horizontal="center" vertical="center"/>
    </xf>
    <xf numFmtId="1" fontId="3" fillId="30" borderId="1" xfId="0" applyNumberFormat="1" applyFont="1" applyFill="1" applyBorder="1" applyAlignment="1">
      <alignment horizontal="right" vertical="center" wrapText="1"/>
    </xf>
    <xf numFmtId="1" fontId="3" fillId="30" borderId="1" xfId="0" applyNumberFormat="1" applyFont="1" applyFill="1" applyBorder="1" applyAlignment="1">
      <alignment horizontal="left" vertical="center" wrapText="1"/>
    </xf>
    <xf numFmtId="1" fontId="3" fillId="30" borderId="1" xfId="0" applyNumberFormat="1" applyFont="1" applyFill="1" applyBorder="1" applyAlignment="1">
      <alignment horizontal="center" vertical="center" wrapText="1"/>
    </xf>
    <xf numFmtId="3" fontId="3" fillId="30" borderId="1" xfId="0" applyNumberFormat="1" applyFont="1" applyFill="1" applyBorder="1" applyAlignment="1">
      <alignment horizontal="left" vertical="center" wrapText="1"/>
    </xf>
    <xf numFmtId="3" fontId="33" fillId="0" borderId="1" xfId="0" applyNumberFormat="1" applyFont="1" applyFill="1" applyBorder="1" applyAlignment="1">
      <alignment horizontal="center" vertical="center" wrapText="1"/>
    </xf>
    <xf numFmtId="3" fontId="41" fillId="0" borderId="0" xfId="1" applyNumberFormat="1" applyFont="1" applyFill="1" applyBorder="1" applyAlignment="1" applyProtection="1"/>
    <xf numFmtId="4" fontId="0" fillId="0" borderId="0" xfId="0" applyNumberFormat="1"/>
    <xf numFmtId="3" fontId="60" fillId="0" borderId="0" xfId="0" applyNumberFormat="1" applyFont="1"/>
    <xf numFmtId="3" fontId="3" fillId="0" borderId="1" xfId="1" applyNumberFormat="1" applyFont="1" applyFill="1" applyBorder="1" applyAlignment="1" applyProtection="1">
      <alignment horizontal="center" vertical="center"/>
    </xf>
    <xf numFmtId="0" fontId="64" fillId="0" borderId="0" xfId="0" applyFont="1"/>
    <xf numFmtId="0" fontId="65" fillId="0" borderId="1" xfId="0" applyNumberFormat="1" applyFont="1" applyFill="1" applyBorder="1" applyAlignment="1" applyProtection="1">
      <alignment wrapText="1"/>
    </xf>
    <xf numFmtId="3" fontId="3" fillId="0" borderId="1" xfId="1" applyNumberFormat="1" applyFont="1" applyFill="1" applyBorder="1" applyAlignment="1" applyProtection="1">
      <alignment horizontal="center" vertical="center" wrapText="1"/>
    </xf>
    <xf numFmtId="3" fontId="53" fillId="0" borderId="0" xfId="0" applyNumberFormat="1" applyFont="1"/>
    <xf numFmtId="4" fontId="29" fillId="0" borderId="1" xfId="0" applyNumberFormat="1" applyFont="1" applyFill="1" applyBorder="1" applyAlignment="1">
      <alignment horizontal="center" vertical="center" wrapText="1"/>
    </xf>
    <xf numFmtId="4" fontId="29" fillId="0" borderId="0" xfId="0" applyNumberFormat="1" applyFont="1" applyFill="1" applyBorder="1" applyAlignment="1" applyProtection="1">
      <alignment horizontal="center" vertical="center" wrapText="1"/>
    </xf>
    <xf numFmtId="4" fontId="4" fillId="0" borderId="0" xfId="0" applyNumberFormat="1" applyFont="1"/>
    <xf numFmtId="4" fontId="29" fillId="0" borderId="1" xfId="0" applyNumberFormat="1" applyFont="1" applyFill="1" applyBorder="1" applyAlignment="1" applyProtection="1">
      <alignment horizontal="center" vertical="center" wrapText="1"/>
    </xf>
    <xf numFmtId="4" fontId="45" fillId="0" borderId="0" xfId="0" applyNumberFormat="1" applyFont="1"/>
    <xf numFmtId="4" fontId="66" fillId="0" borderId="0" xfId="0" applyNumberFormat="1" applyFont="1"/>
    <xf numFmtId="0" fontId="4" fillId="0" borderId="0" xfId="0" applyFont="1" applyFill="1" applyAlignment="1">
      <alignment horizontal="left" vertical="center"/>
    </xf>
    <xf numFmtId="0" fontId="67" fillId="0" borderId="1" xfId="0" applyNumberFormat="1" applyFont="1" applyFill="1" applyBorder="1" applyAlignment="1" applyProtection="1">
      <alignment wrapText="1"/>
    </xf>
    <xf numFmtId="49" fontId="67" fillId="0" borderId="1" xfId="0" applyNumberFormat="1" applyFont="1" applyFill="1" applyBorder="1" applyAlignment="1" applyProtection="1">
      <alignment horizontal="center" wrapText="1"/>
    </xf>
    <xf numFmtId="1" fontId="4" fillId="7" borderId="1" xfId="0" applyNumberFormat="1" applyFont="1" applyFill="1" applyBorder="1" applyAlignment="1">
      <alignment horizontal="right" vertical="center" wrapText="1"/>
    </xf>
    <xf numFmtId="1" fontId="4" fillId="7" borderId="1" xfId="0" applyNumberFormat="1" applyFont="1" applyFill="1" applyBorder="1" applyAlignment="1">
      <alignment horizontal="left" vertical="center" wrapText="1"/>
    </xf>
    <xf numFmtId="0" fontId="25" fillId="7" borderId="1" xfId="0" quotePrefix="1" applyFont="1" applyFill="1" applyBorder="1" applyAlignment="1">
      <alignment horizontal="center" vertical="center"/>
    </xf>
    <xf numFmtId="49" fontId="4" fillId="7" borderId="1" xfId="0" applyNumberFormat="1" applyFont="1" applyFill="1" applyBorder="1" applyAlignment="1">
      <alignment horizontal="left" vertical="center" wrapText="1"/>
    </xf>
    <xf numFmtId="165" fontId="4" fillId="7" borderId="1" xfId="0" applyNumberFormat="1" applyFont="1" applyFill="1" applyBorder="1" applyAlignment="1">
      <alignment vertical="center"/>
    </xf>
    <xf numFmtId="3" fontId="4" fillId="7" borderId="1" xfId="0" applyNumberFormat="1" applyFont="1" applyFill="1" applyBorder="1" applyAlignment="1">
      <alignment vertical="center"/>
    </xf>
    <xf numFmtId="3" fontId="58" fillId="7" borderId="1" xfId="1" applyNumberFormat="1" applyFont="1" applyFill="1" applyBorder="1" applyAlignment="1">
      <alignment horizontal="right" wrapText="1"/>
    </xf>
    <xf numFmtId="0" fontId="4" fillId="0" borderId="0" xfId="0" applyFont="1" applyFill="1" applyAlignment="1">
      <alignment horizontal="left" vertical="center"/>
    </xf>
    <xf numFmtId="3" fontId="3" fillId="28" borderId="1" xfId="0" applyNumberFormat="1" applyFont="1" applyFill="1" applyBorder="1" applyAlignment="1">
      <alignment horizontal="right" vertical="center" wrapText="1"/>
    </xf>
    <xf numFmtId="3" fontId="3" fillId="0" borderId="0" xfId="0" applyNumberFormat="1" applyFont="1" applyFill="1" applyAlignment="1">
      <alignment horizontal="left" vertical="center"/>
    </xf>
    <xf numFmtId="49" fontId="4" fillId="29" borderId="1" xfId="0" applyNumberFormat="1" applyFont="1" applyFill="1" applyBorder="1" applyAlignment="1">
      <alignment horizontal="left" vertical="center" wrapText="1"/>
    </xf>
    <xf numFmtId="3" fontId="4" fillId="31" borderId="1" xfId="0" applyNumberFormat="1" applyFont="1" applyFill="1" applyBorder="1" applyAlignment="1">
      <alignment vertical="center"/>
    </xf>
    <xf numFmtId="1" fontId="51" fillId="0" borderId="1" xfId="0" applyNumberFormat="1" applyFont="1" applyFill="1" applyBorder="1" applyAlignment="1">
      <alignment horizontal="left" vertical="center" wrapText="1"/>
    </xf>
    <xf numFmtId="1" fontId="4" fillId="29" borderId="1" xfId="0" applyNumberFormat="1" applyFont="1" applyFill="1" applyBorder="1" applyAlignment="1">
      <alignment horizontal="left" vertical="center" wrapText="1"/>
    </xf>
    <xf numFmtId="0" fontId="4" fillId="0" borderId="1" xfId="2" applyNumberFormat="1" applyFont="1" applyFill="1" applyBorder="1" applyAlignment="1" applyProtection="1">
      <alignment horizontal="left"/>
    </xf>
    <xf numFmtId="165" fontId="3" fillId="0" borderId="1" xfId="0" applyNumberFormat="1" applyFont="1" applyFill="1" applyBorder="1" applyAlignment="1">
      <alignment horizontal="right" vertical="center"/>
    </xf>
    <xf numFmtId="3" fontId="3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3" fontId="4" fillId="0" borderId="1" xfId="0" applyNumberFormat="1" applyFont="1" applyFill="1" applyBorder="1" applyAlignment="1" applyProtection="1">
      <alignment wrapText="1"/>
    </xf>
    <xf numFmtId="3" fontId="25" fillId="0" borderId="1" xfId="0" applyNumberFormat="1" applyFont="1" applyFill="1" applyBorder="1" applyAlignment="1" applyProtection="1">
      <alignment wrapText="1"/>
    </xf>
    <xf numFmtId="3" fontId="49" fillId="0" borderId="1" xfId="0" applyNumberFormat="1" applyFont="1" applyFill="1" applyBorder="1" applyAlignment="1" applyProtection="1">
      <alignment wrapText="1"/>
    </xf>
    <xf numFmtId="3" fontId="67" fillId="0" borderId="1" xfId="0" applyNumberFormat="1" applyFont="1" applyFill="1" applyBorder="1" applyAlignment="1" applyProtection="1">
      <alignment wrapText="1"/>
    </xf>
    <xf numFmtId="3" fontId="29" fillId="0" borderId="1" xfId="0" applyNumberFormat="1" applyFont="1" applyFill="1" applyBorder="1" applyAlignment="1" applyProtection="1">
      <alignment horizontal="right" wrapText="1"/>
    </xf>
    <xf numFmtId="0" fontId="4" fillId="0" borderId="0" xfId="0" applyFont="1" applyFill="1" applyAlignment="1">
      <alignment horizontal="left" vertical="center"/>
    </xf>
    <xf numFmtId="0" fontId="3" fillId="32" borderId="1" xfId="0" quotePrefix="1" applyFont="1" applyFill="1" applyBorder="1" applyAlignment="1">
      <alignment horizontal="right" vertical="center"/>
    </xf>
    <xf numFmtId="0" fontId="3" fillId="32" borderId="1" xfId="0" quotePrefix="1" applyFont="1" applyFill="1" applyBorder="1" applyAlignment="1">
      <alignment horizontal="left" vertical="center"/>
    </xf>
    <xf numFmtId="0" fontId="29" fillId="32" borderId="1" xfId="0" quotePrefix="1" applyFont="1" applyFill="1" applyBorder="1" applyAlignment="1">
      <alignment horizontal="center" vertical="center"/>
    </xf>
    <xf numFmtId="1" fontId="3" fillId="32" borderId="1" xfId="0" applyNumberFormat="1" applyFont="1" applyFill="1" applyBorder="1" applyAlignment="1">
      <alignment horizontal="left" vertical="center" wrapText="1"/>
    </xf>
    <xf numFmtId="3" fontId="3" fillId="32" borderId="1" xfId="0" quotePrefix="1" applyNumberFormat="1" applyFont="1" applyFill="1" applyBorder="1" applyAlignment="1">
      <alignment horizontal="left" vertical="center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164" fontId="2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29" fillId="0" borderId="0" xfId="0" applyNumberFormat="1" applyFont="1" applyFill="1" applyBorder="1" applyAlignment="1" applyProtection="1">
      <alignment horizontal="center" vertical="center" wrapText="1"/>
    </xf>
    <xf numFmtId="0" fontId="29" fillId="0" borderId="4" xfId="0" applyNumberFormat="1" applyFont="1" applyFill="1" applyBorder="1" applyAlignment="1" applyProtection="1">
      <alignment horizontal="center" vertical="center" wrapText="1"/>
    </xf>
    <xf numFmtId="0" fontId="29" fillId="0" borderId="1" xfId="0" applyNumberFormat="1" applyFont="1" applyFill="1" applyBorder="1" applyAlignment="1" applyProtection="1">
      <alignment horizontal="right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4" fillId="0" borderId="0" xfId="0" applyFont="1" applyAlignment="1">
      <alignment horizontal="left" vertical="center"/>
    </xf>
    <xf numFmtId="3" fontId="4" fillId="0" borderId="0" xfId="0" applyNumberFormat="1" applyFont="1" applyFill="1" applyAlignment="1">
      <alignment horizontal="left" vertical="center"/>
    </xf>
  </cellXfs>
  <cellStyles count="47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no" xfId="0" builtinId="0"/>
    <cellStyle name="Normalno 2" xfId="1"/>
    <cellStyle name="Normalno 2 2" xfId="2"/>
    <cellStyle name="Normalno 2 3" xfId="4"/>
    <cellStyle name="Normalno 2 4" xfId="41"/>
    <cellStyle name="Note" xfId="42"/>
    <cellStyle name="Obično_List7" xfId="46"/>
    <cellStyle name="Output" xfId="43"/>
    <cellStyle name="Title" xfId="44"/>
    <cellStyle name="Total" xfId="45"/>
    <cellStyle name="Warning Text" xfId="3"/>
  </cellStyles>
  <dxfs count="0"/>
  <tableStyles count="0" defaultTableStyle="TableStyleMedium2" defaultPivotStyle="PivotStyleLight16"/>
  <colors>
    <mruColors>
      <color rgb="FFFFFFCC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83"/>
  <sheetViews>
    <sheetView tabSelected="1" zoomScaleNormal="100" zoomScaleSheetLayoutView="100" workbookViewId="0">
      <selection sqref="A1:E1"/>
    </sheetView>
  </sheetViews>
  <sheetFormatPr defaultRowHeight="15" x14ac:dyDescent="0.25"/>
  <cols>
    <col min="1" max="1" width="46" bestFit="1" customWidth="1"/>
    <col min="2" max="2" width="21.7109375" hidden="1" customWidth="1"/>
    <col min="3" max="4" width="21.7109375" customWidth="1"/>
    <col min="5" max="5" width="23.42578125" style="194" customWidth="1"/>
    <col min="6" max="6" width="12.42578125" bestFit="1" customWidth="1"/>
    <col min="7" max="7" width="10.140625" bestFit="1" customWidth="1"/>
    <col min="9" max="9" width="10.140625" bestFit="1" customWidth="1"/>
  </cols>
  <sheetData>
    <row r="1" spans="1:9" ht="36" customHeight="1" x14ac:dyDescent="0.25">
      <c r="A1" s="389" t="s">
        <v>520</v>
      </c>
      <c r="B1" s="389"/>
      <c r="C1" s="389"/>
      <c r="D1" s="389"/>
      <c r="E1" s="389"/>
    </row>
    <row r="2" spans="1:9" x14ac:dyDescent="0.25">
      <c r="A2" s="1"/>
      <c r="B2" s="1"/>
      <c r="C2" s="2"/>
      <c r="D2" s="2"/>
    </row>
    <row r="3" spans="1:9" x14ac:dyDescent="0.25">
      <c r="A3" s="390" t="s">
        <v>415</v>
      </c>
      <c r="B3" s="390"/>
      <c r="C3" s="390"/>
      <c r="D3" s="390"/>
      <c r="E3" s="390"/>
    </row>
    <row r="4" spans="1:9" x14ac:dyDescent="0.25">
      <c r="A4" s="388" t="s">
        <v>416</v>
      </c>
      <c r="B4" s="388"/>
      <c r="C4" s="2"/>
      <c r="D4" s="2"/>
    </row>
    <row r="5" spans="1:9" x14ac:dyDescent="0.25">
      <c r="A5" s="3"/>
      <c r="B5" s="3"/>
      <c r="C5" s="2"/>
      <c r="D5" s="2"/>
    </row>
    <row r="6" spans="1:9" ht="25.5" x14ac:dyDescent="0.25">
      <c r="A6" s="4"/>
      <c r="B6" s="20" t="s">
        <v>467</v>
      </c>
      <c r="C6" s="277" t="s">
        <v>500</v>
      </c>
      <c r="D6" s="277" t="s">
        <v>420</v>
      </c>
      <c r="E6" s="348" t="s">
        <v>501</v>
      </c>
    </row>
    <row r="7" spans="1:9" ht="23.1" customHeight="1" x14ac:dyDescent="0.25">
      <c r="A7" s="4" t="s">
        <v>417</v>
      </c>
      <c r="B7" s="5">
        <f>B9+B8</f>
        <v>21381300</v>
      </c>
      <c r="C7" s="278">
        <f>C8+C9</f>
        <v>21381300</v>
      </c>
      <c r="D7" s="278">
        <f t="shared" ref="D7:E7" si="0">D8+D9</f>
        <v>4092388.61</v>
      </c>
      <c r="E7" s="278">
        <f t="shared" si="0"/>
        <v>25473688.609999999</v>
      </c>
      <c r="I7" s="194"/>
    </row>
    <row r="8" spans="1:9" ht="23.1" customHeight="1" x14ac:dyDescent="0.25">
      <c r="A8" s="6" t="s">
        <v>2</v>
      </c>
      <c r="B8" s="7">
        <f>' PLAN PRIHODA 2022-REBALANS '!I5</f>
        <v>21380500</v>
      </c>
      <c r="C8" s="279">
        <f>' PLAN PRIHODA 2022-REBALANS '!I5</f>
        <v>21380500</v>
      </c>
      <c r="D8" s="279">
        <f>' PLAN PRIHODA 2022-REBALANS '!J5</f>
        <v>4092388.61</v>
      </c>
      <c r="E8" s="279">
        <f>' PLAN PRIHODA 2022-REBALANS '!K5</f>
        <v>25472888.609999999</v>
      </c>
    </row>
    <row r="9" spans="1:9" ht="23.1" customHeight="1" x14ac:dyDescent="0.25">
      <c r="A9" s="8" t="s">
        <v>3</v>
      </c>
      <c r="B9" s="7">
        <f>' PLAN PRIHODA 2022-REBALANS '!I57</f>
        <v>800</v>
      </c>
      <c r="C9" s="279">
        <f>' PLAN PRIHODA 2022-REBALANS '!I57</f>
        <v>800</v>
      </c>
      <c r="D9" s="279">
        <f>' PLAN PRIHODA 2022-REBALANS '!J57</f>
        <v>0</v>
      </c>
      <c r="E9" s="279">
        <f>' PLAN PRIHODA 2022-REBALANS '!K57</f>
        <v>800</v>
      </c>
    </row>
    <row r="10" spans="1:9" ht="23.1" customHeight="1" x14ac:dyDescent="0.25">
      <c r="A10" s="8" t="s">
        <v>418</v>
      </c>
      <c r="B10" s="7">
        <f>B11+B12</f>
        <v>25225833.649999999</v>
      </c>
      <c r="C10" s="279">
        <f>C11+C12</f>
        <v>25225833.649999999</v>
      </c>
      <c r="D10" s="279">
        <f t="shared" ref="D10:E10" si="1">D11+D12</f>
        <v>4324943.3499999996</v>
      </c>
      <c r="E10" s="279">
        <f t="shared" si="1"/>
        <v>29550777.390000001</v>
      </c>
      <c r="G10" s="194"/>
    </row>
    <row r="11" spans="1:9" ht="23.1" customHeight="1" x14ac:dyDescent="0.25">
      <c r="A11" s="9" t="s">
        <v>4</v>
      </c>
      <c r="B11" s="7">
        <f>'PLAN RASHODA_2022-REBALANS '!H4</f>
        <v>22494033.649999999</v>
      </c>
      <c r="C11" s="279">
        <f>'PLAN RASHODA_2022-REBALANS '!H4</f>
        <v>22494033.649999999</v>
      </c>
      <c r="D11" s="279">
        <f>'PLAN RASHODA_2022-REBALANS '!I4</f>
        <v>4075343.3499999996</v>
      </c>
      <c r="E11" s="279">
        <f>'PLAN RASHODA_2022-REBALANS '!J4</f>
        <v>26569377</v>
      </c>
    </row>
    <row r="12" spans="1:9" ht="23.1" customHeight="1" x14ac:dyDescent="0.25">
      <c r="A12" s="8" t="s">
        <v>5</v>
      </c>
      <c r="B12" s="7">
        <f>'PLAN RASHODA_2022-REBALANS '!H229</f>
        <v>2731800</v>
      </c>
      <c r="C12" s="279">
        <f>'PLAN RASHODA_2022-REBALANS '!H229</f>
        <v>2731800</v>
      </c>
      <c r="D12" s="279">
        <f>'PLAN RASHODA_2022-REBALANS '!I229</f>
        <v>249600</v>
      </c>
      <c r="E12" s="279">
        <f>'PLAN RASHODA_2022-REBALANS '!J229</f>
        <v>2981400.39</v>
      </c>
      <c r="G12" s="194"/>
    </row>
    <row r="13" spans="1:9" ht="23.1" customHeight="1" x14ac:dyDescent="0.25">
      <c r="A13" s="9" t="s">
        <v>6</v>
      </c>
      <c r="B13" s="7">
        <f>B7-B10</f>
        <v>-3844533.6499999985</v>
      </c>
      <c r="C13" s="279">
        <f>C7-C10</f>
        <v>-3844533.6499999985</v>
      </c>
      <c r="D13" s="279">
        <f t="shared" ref="D13:E13" si="2">D7-D10</f>
        <v>-232554.73999999976</v>
      </c>
      <c r="E13" s="279">
        <f t="shared" si="2"/>
        <v>-4077088.7800000012</v>
      </c>
      <c r="F13" s="343"/>
      <c r="G13" s="194"/>
    </row>
    <row r="14" spans="1:9" x14ac:dyDescent="0.25">
      <c r="A14" s="10"/>
      <c r="B14" s="11"/>
      <c r="C14" s="12"/>
      <c r="D14" s="305"/>
      <c r="E14" s="344"/>
    </row>
    <row r="15" spans="1:9" x14ac:dyDescent="0.25">
      <c r="A15" s="13"/>
      <c r="B15" s="14"/>
      <c r="C15" s="2"/>
      <c r="D15" s="15"/>
    </row>
    <row r="16" spans="1:9" x14ac:dyDescent="0.25">
      <c r="A16" s="2"/>
      <c r="B16" s="2"/>
      <c r="C16" s="2"/>
      <c r="D16" s="2"/>
    </row>
    <row r="17" spans="1:5" x14ac:dyDescent="0.25">
      <c r="A17" s="16" t="s">
        <v>419</v>
      </c>
      <c r="B17" s="14"/>
      <c r="C17" s="17"/>
      <c r="D17" s="2"/>
    </row>
    <row r="18" spans="1:5" x14ac:dyDescent="0.25">
      <c r="A18" s="18"/>
      <c r="B18" s="14"/>
      <c r="C18" s="17"/>
      <c r="D18" s="2"/>
    </row>
    <row r="19" spans="1:5" ht="30" customHeight="1" x14ac:dyDescent="0.25">
      <c r="A19" s="4"/>
      <c r="B19" s="182" t="s">
        <v>469</v>
      </c>
      <c r="C19" s="195" t="s">
        <v>500</v>
      </c>
      <c r="D19" s="195" t="s">
        <v>420</v>
      </c>
      <c r="E19" s="345" t="s">
        <v>503</v>
      </c>
    </row>
    <row r="20" spans="1:5" ht="35.25" customHeight="1" x14ac:dyDescent="0.25">
      <c r="A20" s="19" t="s">
        <v>421</v>
      </c>
      <c r="B20" s="183">
        <v>4490716</v>
      </c>
      <c r="C20" s="7">
        <v>3844533.78</v>
      </c>
      <c r="D20" s="7">
        <f>E20-C20</f>
        <v>232554.83000000007</v>
      </c>
      <c r="E20" s="7">
        <v>4077088.61</v>
      </c>
    </row>
    <row r="21" spans="1:5" x14ac:dyDescent="0.25">
      <c r="A21" s="2"/>
      <c r="B21" s="105"/>
      <c r="C21" s="105"/>
      <c r="D21" s="105"/>
      <c r="E21" s="349"/>
    </row>
    <row r="22" spans="1:5" x14ac:dyDescent="0.25">
      <c r="A22" s="2"/>
      <c r="B22" s="2"/>
      <c r="C22" s="2"/>
      <c r="D22" s="2"/>
    </row>
    <row r="23" spans="1:5" x14ac:dyDescent="0.25">
      <c r="C23" s="194"/>
    </row>
    <row r="63" ht="32.25" customHeight="1" x14ac:dyDescent="0.25"/>
    <row r="83" ht="44.25" customHeight="1" x14ac:dyDescent="0.25"/>
  </sheetData>
  <mergeCells count="3">
    <mergeCell ref="A4:B4"/>
    <mergeCell ref="A1:E1"/>
    <mergeCell ref="A3:E3"/>
  </mergeCells>
  <pageMargins left="0.7" right="0.7" top="0.75" bottom="0.75" header="0.3" footer="0.3"/>
  <pageSetup paperSize="9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7"/>
  <sheetViews>
    <sheetView zoomScaleNormal="100" zoomScaleSheetLayoutView="110" workbookViewId="0">
      <selection activeCell="A4" sqref="A4"/>
    </sheetView>
  </sheetViews>
  <sheetFormatPr defaultRowHeight="12.75" x14ac:dyDescent="0.2"/>
  <cols>
    <col min="1" max="1" width="5.85546875" style="147" customWidth="1"/>
    <col min="2" max="2" width="7.7109375" style="147" customWidth="1"/>
    <col min="3" max="3" width="8.7109375" style="147" customWidth="1"/>
    <col min="4" max="5" width="9.7109375" style="147" hidden="1" customWidth="1"/>
    <col min="6" max="6" width="9.140625" style="147" hidden="1" customWidth="1"/>
    <col min="7" max="7" width="8.7109375" style="147" customWidth="1"/>
    <col min="8" max="8" width="47.85546875" style="147" customWidth="1"/>
    <col min="9" max="9" width="15.140625" style="354" customWidth="1"/>
    <col min="10" max="10" width="15.5703125" style="354" customWidth="1"/>
    <col min="11" max="11" width="15.140625" style="354" customWidth="1"/>
    <col min="12" max="12" width="0" style="118" hidden="1" customWidth="1"/>
    <col min="13" max="13" width="10.140625" style="118" hidden="1" customWidth="1"/>
    <col min="14" max="14" width="0" style="118" hidden="1" customWidth="1"/>
    <col min="15" max="15" width="11.140625" style="118" hidden="1" customWidth="1"/>
    <col min="16" max="16" width="9.85546875" style="118" bestFit="1" customWidth="1"/>
    <col min="17" max="17" width="9.140625" style="118"/>
    <col min="18" max="18" width="9.140625" style="118" customWidth="1"/>
    <col min="19" max="19" width="11.85546875" style="118" bestFit="1" customWidth="1"/>
    <col min="20" max="16384" width="9.140625" style="118"/>
  </cols>
  <sheetData>
    <row r="1" spans="1:18" x14ac:dyDescent="0.2">
      <c r="A1" s="391" t="s">
        <v>0</v>
      </c>
      <c r="B1" s="391"/>
      <c r="C1" s="391"/>
      <c r="D1" s="391"/>
      <c r="E1" s="391"/>
      <c r="F1" s="391"/>
      <c r="G1" s="391"/>
      <c r="H1" s="391"/>
      <c r="I1" s="391"/>
      <c r="J1" s="351"/>
      <c r="K1" s="352"/>
    </row>
    <row r="2" spans="1:18" x14ac:dyDescent="0.2">
      <c r="A2" s="392" t="s">
        <v>389</v>
      </c>
      <c r="B2" s="392"/>
      <c r="C2" s="392"/>
      <c r="D2" s="392"/>
      <c r="E2" s="392"/>
      <c r="F2" s="392"/>
      <c r="G2" s="392"/>
      <c r="H2" s="392"/>
      <c r="I2" s="392"/>
      <c r="J2" s="351"/>
      <c r="K2" s="352"/>
    </row>
    <row r="3" spans="1:18" ht="64.5" customHeight="1" x14ac:dyDescent="0.2">
      <c r="A3" s="119" t="s">
        <v>75</v>
      </c>
      <c r="B3" s="119" t="s">
        <v>76</v>
      </c>
      <c r="C3" s="119" t="s">
        <v>390</v>
      </c>
      <c r="D3" s="119" t="s">
        <v>77</v>
      </c>
      <c r="E3" s="119" t="s">
        <v>78</v>
      </c>
      <c r="F3" s="119"/>
      <c r="G3" s="120" t="s">
        <v>391</v>
      </c>
      <c r="H3" s="121" t="s">
        <v>392</v>
      </c>
      <c r="I3" s="353" t="s">
        <v>511</v>
      </c>
      <c r="J3" s="350" t="s">
        <v>420</v>
      </c>
      <c r="K3" s="350" t="s">
        <v>501</v>
      </c>
      <c r="M3" s="118" t="s">
        <v>435</v>
      </c>
      <c r="O3" s="118" t="s">
        <v>434</v>
      </c>
    </row>
    <row r="4" spans="1:18" s="151" customFormat="1" ht="13.5" customHeight="1" x14ac:dyDescent="0.2">
      <c r="A4" s="116">
        <v>1</v>
      </c>
      <c r="B4" s="116">
        <v>2</v>
      </c>
      <c r="C4" s="116">
        <v>3</v>
      </c>
      <c r="D4" s="116">
        <v>4</v>
      </c>
      <c r="E4" s="116">
        <v>5</v>
      </c>
      <c r="F4" s="116">
        <v>6</v>
      </c>
      <c r="G4" s="149" t="s">
        <v>515</v>
      </c>
      <c r="H4" s="150">
        <v>5</v>
      </c>
      <c r="I4" s="150">
        <v>6</v>
      </c>
      <c r="J4" s="150">
        <v>7</v>
      </c>
      <c r="K4" s="150">
        <v>8</v>
      </c>
    </row>
    <row r="5" spans="1:18" ht="20.100000000000001" customHeight="1" x14ac:dyDescent="0.2">
      <c r="A5" s="122">
        <v>6</v>
      </c>
      <c r="B5" s="123"/>
      <c r="C5" s="123"/>
      <c r="D5" s="123"/>
      <c r="E5" s="123"/>
      <c r="F5" s="123"/>
      <c r="G5" s="124"/>
      <c r="H5" s="125" t="s">
        <v>2</v>
      </c>
      <c r="I5" s="126">
        <f>I7+I27+I40+I46</f>
        <v>21380500</v>
      </c>
      <c r="J5" s="126">
        <f>J7+J27+J40+J46</f>
        <v>4092388.61</v>
      </c>
      <c r="K5" s="126">
        <f>K7+K27+K40+K46</f>
        <v>25472888.609999999</v>
      </c>
      <c r="P5" s="148"/>
    </row>
    <row r="6" spans="1:18" ht="20.100000000000001" customHeight="1" x14ac:dyDescent="0.2">
      <c r="A6" s="123"/>
      <c r="B6" s="127"/>
      <c r="C6" s="127"/>
      <c r="D6" s="123"/>
      <c r="E6" s="123"/>
      <c r="F6" s="123"/>
      <c r="G6" s="128"/>
      <c r="H6" s="129" t="s">
        <v>289</v>
      </c>
      <c r="I6" s="126"/>
      <c r="J6" s="126"/>
      <c r="K6" s="126"/>
    </row>
    <row r="7" spans="1:18" ht="30" customHeight="1" x14ac:dyDescent="0.2">
      <c r="A7" s="123"/>
      <c r="B7" s="122">
        <v>63</v>
      </c>
      <c r="C7" s="127"/>
      <c r="D7" s="123"/>
      <c r="E7" s="123"/>
      <c r="F7" s="123"/>
      <c r="G7" s="124"/>
      <c r="H7" s="122" t="s">
        <v>393</v>
      </c>
      <c r="I7" s="126">
        <f>I12+I17+I8+I24</f>
        <v>580000</v>
      </c>
      <c r="J7" s="126">
        <f t="shared" ref="J7:K7" si="0">J12+J17+J8+J24</f>
        <v>69073.69</v>
      </c>
      <c r="K7" s="126">
        <f t="shared" si="0"/>
        <v>649073.68999999994</v>
      </c>
    </row>
    <row r="8" spans="1:18" ht="20.100000000000001" hidden="1" customHeight="1" x14ac:dyDescent="0.2">
      <c r="A8" s="123"/>
      <c r="B8" s="127"/>
      <c r="C8" s="127">
        <v>633</v>
      </c>
      <c r="D8" s="123"/>
      <c r="E8" s="123"/>
      <c r="F8" s="123"/>
      <c r="G8" s="124" t="s">
        <v>449</v>
      </c>
      <c r="H8" s="122" t="s">
        <v>464</v>
      </c>
      <c r="I8" s="126">
        <f>I9</f>
        <v>0</v>
      </c>
      <c r="J8" s="126">
        <f t="shared" ref="J8:K8" si="1">J9</f>
        <v>0</v>
      </c>
      <c r="K8" s="126">
        <f t="shared" si="1"/>
        <v>0</v>
      </c>
    </row>
    <row r="9" spans="1:18" ht="20.100000000000001" hidden="1" customHeight="1" x14ac:dyDescent="0.2">
      <c r="A9" s="123"/>
      <c r="B9" s="127"/>
      <c r="C9" s="127"/>
      <c r="D9" s="123">
        <v>6331</v>
      </c>
      <c r="E9" s="123"/>
      <c r="F9" s="123"/>
      <c r="G9" s="124" t="s">
        <v>449</v>
      </c>
      <c r="H9" s="123" t="s">
        <v>465</v>
      </c>
      <c r="I9" s="377">
        <f>I10</f>
        <v>0</v>
      </c>
      <c r="J9" s="377">
        <f t="shared" ref="J9:K9" si="2">J10</f>
        <v>0</v>
      </c>
      <c r="K9" s="377">
        <f t="shared" si="2"/>
        <v>0</v>
      </c>
    </row>
    <row r="10" spans="1:18" ht="20.100000000000001" hidden="1" customHeight="1" x14ac:dyDescent="0.2">
      <c r="A10" s="123"/>
      <c r="B10" s="127"/>
      <c r="C10" s="127"/>
      <c r="D10" s="123"/>
      <c r="E10" s="123">
        <v>63311</v>
      </c>
      <c r="F10" s="123"/>
      <c r="G10" s="124"/>
      <c r="H10" s="123" t="s">
        <v>466</v>
      </c>
      <c r="I10" s="378">
        <f>I11</f>
        <v>0</v>
      </c>
      <c r="J10" s="378">
        <f t="shared" ref="J10:K10" si="3">J11</f>
        <v>0</v>
      </c>
      <c r="K10" s="378">
        <f t="shared" si="3"/>
        <v>0</v>
      </c>
    </row>
    <row r="11" spans="1:18" hidden="1" x14ac:dyDescent="0.2">
      <c r="A11" s="123"/>
      <c r="B11" s="127"/>
      <c r="C11" s="127"/>
      <c r="D11" s="123"/>
      <c r="E11" s="123"/>
      <c r="F11" s="123">
        <v>633110</v>
      </c>
      <c r="G11" s="128"/>
      <c r="H11" s="152" t="s">
        <v>466</v>
      </c>
      <c r="I11" s="378">
        <v>0</v>
      </c>
      <c r="J11" s="378">
        <f>K11-I11</f>
        <v>0</v>
      </c>
      <c r="K11" s="378">
        <v>0</v>
      </c>
    </row>
    <row r="12" spans="1:18" ht="20.100000000000001" customHeight="1" x14ac:dyDescent="0.2">
      <c r="A12" s="123"/>
      <c r="B12" s="127"/>
      <c r="C12" s="122">
        <v>634</v>
      </c>
      <c r="D12" s="123"/>
      <c r="E12" s="123"/>
      <c r="F12" s="123"/>
      <c r="G12" s="124" t="s">
        <v>449</v>
      </c>
      <c r="H12" s="122" t="s">
        <v>394</v>
      </c>
      <c r="I12" s="126">
        <f>I13</f>
        <v>360000</v>
      </c>
      <c r="J12" s="126">
        <f>J13</f>
        <v>53773.69</v>
      </c>
      <c r="K12" s="126">
        <f>K13</f>
        <v>413773.69</v>
      </c>
    </row>
    <row r="13" spans="1:18" ht="20.100000000000001" hidden="1" customHeight="1" x14ac:dyDescent="0.2">
      <c r="A13" s="123"/>
      <c r="B13" s="127"/>
      <c r="C13" s="122"/>
      <c r="D13" s="123">
        <v>6341</v>
      </c>
      <c r="E13" s="123"/>
      <c r="F13" s="123"/>
      <c r="G13" s="124" t="s">
        <v>449</v>
      </c>
      <c r="H13" s="123" t="s">
        <v>422</v>
      </c>
      <c r="I13" s="378">
        <f>I14</f>
        <v>360000</v>
      </c>
      <c r="J13" s="378">
        <f t="shared" ref="J13:K13" si="4">J14</f>
        <v>53773.69</v>
      </c>
      <c r="K13" s="378">
        <f t="shared" si="4"/>
        <v>413773.69</v>
      </c>
      <c r="Q13" s="130" t="s">
        <v>506</v>
      </c>
      <c r="R13" s="130"/>
    </row>
    <row r="14" spans="1:18" s="130" customFormat="1" ht="20.100000000000001" hidden="1" customHeight="1" x14ac:dyDescent="0.2">
      <c r="A14" s="123"/>
      <c r="B14" s="127"/>
      <c r="C14" s="122"/>
      <c r="D14" s="123"/>
      <c r="E14" s="123">
        <v>63414</v>
      </c>
      <c r="F14" s="123"/>
      <c r="G14" s="124" t="s">
        <v>449</v>
      </c>
      <c r="H14" s="123" t="s">
        <v>432</v>
      </c>
      <c r="I14" s="378">
        <f>I15</f>
        <v>360000</v>
      </c>
      <c r="J14" s="378">
        <f>J15+J16</f>
        <v>53773.69</v>
      </c>
      <c r="K14" s="378">
        <f>K15+K16</f>
        <v>413773.69</v>
      </c>
      <c r="Q14" s="130" t="s">
        <v>505</v>
      </c>
    </row>
    <row r="15" spans="1:18" s="130" customFormat="1" ht="20.100000000000001" hidden="1" customHeight="1" x14ac:dyDescent="0.2">
      <c r="A15" s="123"/>
      <c r="B15" s="127"/>
      <c r="C15" s="122"/>
      <c r="D15" s="123"/>
      <c r="E15" s="123"/>
      <c r="F15" s="123">
        <v>634140</v>
      </c>
      <c r="G15" s="124" t="s">
        <v>449</v>
      </c>
      <c r="H15" s="152" t="s">
        <v>499</v>
      </c>
      <c r="I15" s="378">
        <v>360000</v>
      </c>
      <c r="J15" s="378">
        <f>K15-I15</f>
        <v>53773.69</v>
      </c>
      <c r="K15" s="379">
        <f>360000+53773.69</f>
        <v>413773.69</v>
      </c>
      <c r="M15" s="131">
        <f>'POSEBNI DIO_2022-REBALANS '!K274</f>
        <v>0</v>
      </c>
      <c r="O15" s="131">
        <f>'POSEBNI DIO_2022-REBALANS '!K281</f>
        <v>0</v>
      </c>
      <c r="Q15" s="130" t="s">
        <v>504</v>
      </c>
    </row>
    <row r="16" spans="1:18" s="130" customFormat="1" ht="27.75" hidden="1" customHeight="1" x14ac:dyDescent="0.2">
      <c r="A16" s="123"/>
      <c r="B16" s="127"/>
      <c r="C16" s="122"/>
      <c r="D16" s="123"/>
      <c r="E16" s="123"/>
      <c r="F16" s="123">
        <v>634140</v>
      </c>
      <c r="G16" s="124" t="s">
        <v>449</v>
      </c>
      <c r="H16" s="347" t="s">
        <v>509</v>
      </c>
      <c r="I16" s="378">
        <v>0</v>
      </c>
      <c r="J16" s="378">
        <f>K16-I16</f>
        <v>0</v>
      </c>
      <c r="K16" s="378">
        <v>0</v>
      </c>
      <c r="M16" s="131"/>
      <c r="O16" s="131"/>
    </row>
    <row r="17" spans="1:15" ht="30" customHeight="1" x14ac:dyDescent="0.2">
      <c r="A17" s="123"/>
      <c r="B17" s="127"/>
      <c r="C17" s="122">
        <v>636</v>
      </c>
      <c r="D17" s="123"/>
      <c r="E17" s="123"/>
      <c r="F17" s="123"/>
      <c r="G17" s="124" t="s">
        <v>449</v>
      </c>
      <c r="H17" s="122" t="s">
        <v>395</v>
      </c>
      <c r="I17" s="126">
        <f>I18+I21</f>
        <v>220000</v>
      </c>
      <c r="J17" s="126">
        <f>J18+J21</f>
        <v>0</v>
      </c>
      <c r="K17" s="126">
        <f>K18+K21</f>
        <v>220000</v>
      </c>
      <c r="M17" s="131"/>
      <c r="N17" s="131"/>
      <c r="O17" s="131"/>
    </row>
    <row r="18" spans="1:15" ht="30" hidden="1" customHeight="1" x14ac:dyDescent="0.2">
      <c r="A18" s="123"/>
      <c r="B18" s="127"/>
      <c r="C18" s="122"/>
      <c r="D18" s="123">
        <v>6361</v>
      </c>
      <c r="E18" s="123"/>
      <c r="F18" s="123"/>
      <c r="G18" s="124" t="s">
        <v>449</v>
      </c>
      <c r="H18" s="123" t="s">
        <v>396</v>
      </c>
      <c r="I18" s="377">
        <f>I19</f>
        <v>214000</v>
      </c>
      <c r="J18" s="377">
        <f t="shared" ref="J18:K18" si="5">J19</f>
        <v>400</v>
      </c>
      <c r="K18" s="377">
        <f t="shared" si="5"/>
        <v>214400</v>
      </c>
      <c r="M18" s="131"/>
      <c r="N18" s="131"/>
      <c r="O18" s="131"/>
    </row>
    <row r="19" spans="1:15" s="130" customFormat="1" ht="30" hidden="1" customHeight="1" x14ac:dyDescent="0.2">
      <c r="A19" s="123"/>
      <c r="B19" s="127"/>
      <c r="C19" s="122"/>
      <c r="D19" s="123"/>
      <c r="E19" s="123">
        <v>63612</v>
      </c>
      <c r="F19" s="123"/>
      <c r="G19" s="124" t="s">
        <v>449</v>
      </c>
      <c r="H19" s="123" t="s">
        <v>423</v>
      </c>
      <c r="I19" s="377">
        <f>I20</f>
        <v>214000</v>
      </c>
      <c r="J19" s="377">
        <f>J20</f>
        <v>400</v>
      </c>
      <c r="K19" s="377">
        <f>K20</f>
        <v>214400</v>
      </c>
      <c r="M19" s="131"/>
      <c r="N19" s="131"/>
      <c r="O19" s="131"/>
    </row>
    <row r="20" spans="1:15" s="130" customFormat="1" ht="25.5" hidden="1" x14ac:dyDescent="0.2">
      <c r="A20" s="123"/>
      <c r="B20" s="127"/>
      <c r="C20" s="122"/>
      <c r="D20" s="123"/>
      <c r="E20" s="123"/>
      <c r="F20" s="123">
        <v>636120</v>
      </c>
      <c r="G20" s="124" t="s">
        <v>449</v>
      </c>
      <c r="H20" s="152" t="s">
        <v>424</v>
      </c>
      <c r="I20" s="377">
        <v>214000</v>
      </c>
      <c r="J20" s="377">
        <f>K20-I20</f>
        <v>400</v>
      </c>
      <c r="K20" s="377">
        <v>214400</v>
      </c>
      <c r="M20" s="131">
        <f>'POSEBNI DIO_2022-REBALANS '!K683</f>
        <v>214400</v>
      </c>
      <c r="N20" s="131"/>
      <c r="O20" s="132">
        <f>'POSEBNI DIO_2022-REBALANS '!K825</f>
        <v>0</v>
      </c>
    </row>
    <row r="21" spans="1:15" ht="30" hidden="1" customHeight="1" x14ac:dyDescent="0.2">
      <c r="A21" s="123"/>
      <c r="B21" s="133"/>
      <c r="C21" s="123"/>
      <c r="D21" s="123">
        <v>6362</v>
      </c>
      <c r="E21" s="123"/>
      <c r="F21" s="123"/>
      <c r="G21" s="124" t="s">
        <v>449</v>
      </c>
      <c r="H21" s="123" t="s">
        <v>397</v>
      </c>
      <c r="I21" s="378">
        <f>I22</f>
        <v>6000</v>
      </c>
      <c r="J21" s="378">
        <f t="shared" ref="J21:K21" si="6">J22</f>
        <v>-400</v>
      </c>
      <c r="K21" s="378">
        <f t="shared" si="6"/>
        <v>5600</v>
      </c>
      <c r="M21" s="131"/>
      <c r="N21" s="131"/>
      <c r="O21" s="131"/>
    </row>
    <row r="22" spans="1:15" s="130" customFormat="1" ht="30" hidden="1" customHeight="1" x14ac:dyDescent="0.2">
      <c r="A22" s="123"/>
      <c r="B22" s="133"/>
      <c r="C22" s="123"/>
      <c r="D22" s="123"/>
      <c r="E22" s="123">
        <v>63622</v>
      </c>
      <c r="F22" s="123"/>
      <c r="G22" s="124" t="s">
        <v>449</v>
      </c>
      <c r="H22" s="123" t="s">
        <v>425</v>
      </c>
      <c r="I22" s="378">
        <f>I23</f>
        <v>6000</v>
      </c>
      <c r="J22" s="378">
        <f>J23</f>
        <v>-400</v>
      </c>
      <c r="K22" s="378">
        <f>K23</f>
        <v>5600</v>
      </c>
      <c r="M22" s="131"/>
      <c r="N22" s="131"/>
      <c r="O22" s="131"/>
    </row>
    <row r="23" spans="1:15" s="130" customFormat="1" ht="25.5" hidden="1" x14ac:dyDescent="0.2">
      <c r="A23" s="152"/>
      <c r="B23" s="133"/>
      <c r="C23" s="123"/>
      <c r="D23" s="123"/>
      <c r="E23" s="123"/>
      <c r="F23" s="123">
        <v>636220</v>
      </c>
      <c r="G23" s="124" t="s">
        <v>449</v>
      </c>
      <c r="H23" s="152" t="s">
        <v>426</v>
      </c>
      <c r="I23" s="378">
        <v>6000</v>
      </c>
      <c r="J23" s="378">
        <f>K23-I23</f>
        <v>-400</v>
      </c>
      <c r="K23" s="378">
        <v>5600</v>
      </c>
      <c r="M23" s="131">
        <f>'POSEBNI DIO_2022-REBALANS '!K959</f>
        <v>5600</v>
      </c>
      <c r="N23" s="131"/>
      <c r="O23" s="131">
        <f>'POSEBNI DIO_2022-REBALANS '!K974</f>
        <v>0</v>
      </c>
    </row>
    <row r="24" spans="1:15" s="130" customFormat="1" ht="25.5" x14ac:dyDescent="0.2">
      <c r="A24" s="152"/>
      <c r="B24" s="133"/>
      <c r="C24" s="122">
        <v>639</v>
      </c>
      <c r="D24" s="122"/>
      <c r="E24" s="122"/>
      <c r="F24" s="122"/>
      <c r="G24" s="124" t="s">
        <v>512</v>
      </c>
      <c r="H24" s="122" t="s">
        <v>514</v>
      </c>
      <c r="I24" s="126">
        <v>0</v>
      </c>
      <c r="J24" s="126">
        <f>K24-I24</f>
        <v>15300</v>
      </c>
      <c r="K24" s="126">
        <v>15300</v>
      </c>
      <c r="M24" s="131"/>
      <c r="N24" s="131"/>
      <c r="O24" s="131"/>
    </row>
    <row r="25" spans="1:15" s="130" customFormat="1" hidden="1" x14ac:dyDescent="0.2">
      <c r="A25" s="152"/>
      <c r="B25" s="133"/>
      <c r="C25" s="123"/>
      <c r="D25" s="123"/>
      <c r="E25" s="123"/>
      <c r="F25" s="123"/>
      <c r="G25" s="124"/>
      <c r="H25" s="154"/>
      <c r="I25" s="378"/>
      <c r="J25" s="378"/>
      <c r="K25" s="378"/>
      <c r="M25" s="131"/>
      <c r="N25" s="131"/>
      <c r="O25" s="131"/>
    </row>
    <row r="26" spans="1:15" s="130" customFormat="1" ht="20.100000000000001" customHeight="1" x14ac:dyDescent="0.2">
      <c r="A26" s="152"/>
      <c r="B26" s="133"/>
      <c r="C26" s="123"/>
      <c r="D26" s="123"/>
      <c r="E26" s="123"/>
      <c r="F26" s="123"/>
      <c r="G26" s="124"/>
      <c r="H26" s="139" t="s">
        <v>403</v>
      </c>
      <c r="I26" s="126"/>
      <c r="J26" s="126"/>
      <c r="K26" s="126"/>
      <c r="M26" s="131"/>
      <c r="N26" s="131"/>
      <c r="O26" s="131"/>
    </row>
    <row r="27" spans="1:15" ht="20.100000000000001" customHeight="1" x14ac:dyDescent="0.2">
      <c r="A27" s="122"/>
      <c r="B27" s="122">
        <v>64</v>
      </c>
      <c r="C27" s="122"/>
      <c r="D27" s="122"/>
      <c r="E27" s="122"/>
      <c r="F27" s="184"/>
      <c r="G27" s="124"/>
      <c r="H27" s="134" t="s">
        <v>398</v>
      </c>
      <c r="I27" s="126">
        <f>I28+I34</f>
        <v>500</v>
      </c>
      <c r="J27" s="126">
        <f>J28+J34</f>
        <v>0</v>
      </c>
      <c r="K27" s="126">
        <f>K28+K34</f>
        <v>500</v>
      </c>
      <c r="M27" s="131"/>
      <c r="N27" s="131"/>
      <c r="O27" s="131"/>
    </row>
    <row r="28" spans="1:15" ht="20.100000000000001" customHeight="1" x14ac:dyDescent="0.2">
      <c r="A28" s="122"/>
      <c r="B28" s="122"/>
      <c r="C28" s="122">
        <v>641</v>
      </c>
      <c r="D28" s="122"/>
      <c r="E28" s="209"/>
      <c r="F28" s="185"/>
      <c r="G28" s="124" t="s">
        <v>468</v>
      </c>
      <c r="H28" s="129" t="s">
        <v>399</v>
      </c>
      <c r="I28" s="126">
        <f>I29+I32</f>
        <v>500</v>
      </c>
      <c r="J28" s="126">
        <f>J29+J32</f>
        <v>0</v>
      </c>
      <c r="K28" s="126">
        <f>K29+K32</f>
        <v>500</v>
      </c>
      <c r="M28" s="131"/>
      <c r="N28" s="131"/>
      <c r="O28" s="131"/>
    </row>
    <row r="29" spans="1:15" ht="20.100000000000001" hidden="1" customHeight="1" x14ac:dyDescent="0.2">
      <c r="A29" s="123"/>
      <c r="B29" s="123"/>
      <c r="C29" s="123"/>
      <c r="D29" s="123">
        <v>6413</v>
      </c>
      <c r="E29" s="123"/>
      <c r="F29" s="186"/>
      <c r="G29" s="124" t="s">
        <v>468</v>
      </c>
      <c r="H29" s="135" t="s">
        <v>400</v>
      </c>
      <c r="I29" s="378">
        <f>I30</f>
        <v>500</v>
      </c>
      <c r="J29" s="378">
        <f t="shared" ref="J29:K29" si="7">J30</f>
        <v>0</v>
      </c>
      <c r="K29" s="378">
        <f t="shared" si="7"/>
        <v>500</v>
      </c>
      <c r="M29" s="131"/>
      <c r="N29" s="131"/>
      <c r="O29" s="131"/>
    </row>
    <row r="30" spans="1:15" ht="20.100000000000001" hidden="1" customHeight="1" x14ac:dyDescent="0.2">
      <c r="A30" s="123"/>
      <c r="B30" s="123"/>
      <c r="C30" s="123"/>
      <c r="D30" s="123"/>
      <c r="E30" s="123">
        <v>64132</v>
      </c>
      <c r="F30" s="186"/>
      <c r="G30" s="124" t="s">
        <v>468</v>
      </c>
      <c r="H30" s="123" t="s">
        <v>427</v>
      </c>
      <c r="I30" s="378">
        <f>I31</f>
        <v>500</v>
      </c>
      <c r="J30" s="378">
        <f t="shared" ref="J30" si="8">J31</f>
        <v>0</v>
      </c>
      <c r="K30" s="378">
        <f>K31</f>
        <v>500</v>
      </c>
      <c r="M30" s="131"/>
      <c r="N30" s="131"/>
      <c r="O30" s="131"/>
    </row>
    <row r="31" spans="1:15" ht="20.100000000000001" hidden="1" customHeight="1" x14ac:dyDescent="0.2">
      <c r="A31" s="123"/>
      <c r="B31" s="123"/>
      <c r="C31" s="123"/>
      <c r="D31" s="123"/>
      <c r="E31" s="123"/>
      <c r="F31" s="123">
        <v>641320</v>
      </c>
      <c r="G31" s="124" t="s">
        <v>468</v>
      </c>
      <c r="H31" s="152" t="s">
        <v>427</v>
      </c>
      <c r="I31" s="378">
        <v>500</v>
      </c>
      <c r="J31" s="378">
        <f>K31-I31</f>
        <v>0</v>
      </c>
      <c r="K31" s="378">
        <v>500</v>
      </c>
      <c r="M31" s="131"/>
      <c r="N31" s="131"/>
      <c r="O31" s="131"/>
    </row>
    <row r="32" spans="1:15" ht="20.100000000000001" hidden="1" customHeight="1" x14ac:dyDescent="0.2">
      <c r="A32" s="123"/>
      <c r="B32" s="123"/>
      <c r="C32" s="123"/>
      <c r="D32" s="123">
        <v>6414</v>
      </c>
      <c r="E32" s="123"/>
      <c r="F32" s="123"/>
      <c r="G32" s="124" t="s">
        <v>468</v>
      </c>
      <c r="H32" s="135" t="s">
        <v>401</v>
      </c>
      <c r="I32" s="378">
        <v>0</v>
      </c>
      <c r="J32" s="378">
        <v>0</v>
      </c>
      <c r="K32" s="378">
        <v>0</v>
      </c>
      <c r="M32" s="131"/>
      <c r="N32" s="131"/>
      <c r="O32" s="131"/>
    </row>
    <row r="33" spans="1:17" ht="20.100000000000001" hidden="1" customHeight="1" x14ac:dyDescent="0.2">
      <c r="A33" s="123"/>
      <c r="B33" s="123"/>
      <c r="C33" s="123"/>
      <c r="D33" s="123"/>
      <c r="E33" s="123"/>
      <c r="F33" s="123"/>
      <c r="G33" s="124" t="s">
        <v>468</v>
      </c>
      <c r="H33" s="139" t="s">
        <v>403</v>
      </c>
      <c r="I33" s="378"/>
      <c r="J33" s="378"/>
      <c r="K33" s="378"/>
      <c r="M33" s="131"/>
      <c r="N33" s="131"/>
      <c r="O33" s="131"/>
    </row>
    <row r="34" spans="1:17" ht="38.25" hidden="1" x14ac:dyDescent="0.2">
      <c r="A34" s="122"/>
      <c r="B34" s="122">
        <v>65</v>
      </c>
      <c r="C34" s="122"/>
      <c r="D34" s="122"/>
      <c r="E34" s="122"/>
      <c r="F34" s="122"/>
      <c r="G34" s="124" t="s">
        <v>468</v>
      </c>
      <c r="H34" s="140" t="s">
        <v>470</v>
      </c>
      <c r="I34" s="126">
        <f>I35</f>
        <v>0</v>
      </c>
      <c r="J34" s="126">
        <f t="shared" ref="J34:O34" si="9">J35</f>
        <v>0</v>
      </c>
      <c r="K34" s="126">
        <f t="shared" si="9"/>
        <v>0</v>
      </c>
      <c r="L34" s="126">
        <f t="shared" si="9"/>
        <v>0</v>
      </c>
      <c r="M34" s="126">
        <f t="shared" si="9"/>
        <v>0</v>
      </c>
      <c r="N34" s="126">
        <f t="shared" si="9"/>
        <v>0</v>
      </c>
      <c r="O34" s="126">
        <f t="shared" si="9"/>
        <v>0</v>
      </c>
    </row>
    <row r="35" spans="1:17" ht="20.100000000000001" hidden="1" customHeight="1" x14ac:dyDescent="0.2">
      <c r="A35" s="123"/>
      <c r="B35" s="123"/>
      <c r="C35" s="123">
        <v>652</v>
      </c>
      <c r="D35" s="123"/>
      <c r="E35" s="123"/>
      <c r="F35" s="123"/>
      <c r="G35" s="124" t="s">
        <v>468</v>
      </c>
      <c r="H35" s="136" t="s">
        <v>471</v>
      </c>
      <c r="I35" s="378">
        <f>I36</f>
        <v>0</v>
      </c>
      <c r="J35" s="378">
        <f t="shared" ref="J35:K35" si="10">J36</f>
        <v>0</v>
      </c>
      <c r="K35" s="378">
        <f t="shared" si="10"/>
        <v>0</v>
      </c>
      <c r="M35" s="131"/>
      <c r="N35" s="131"/>
      <c r="O35" s="131"/>
    </row>
    <row r="36" spans="1:17" ht="20.100000000000001" hidden="1" customHeight="1" x14ac:dyDescent="0.2">
      <c r="A36" s="123"/>
      <c r="B36" s="123"/>
      <c r="C36" s="123"/>
      <c r="D36" s="123">
        <v>6526</v>
      </c>
      <c r="E36" s="123"/>
      <c r="F36" s="123"/>
      <c r="G36" s="124" t="s">
        <v>468</v>
      </c>
      <c r="H36" s="135" t="s">
        <v>472</v>
      </c>
      <c r="I36" s="378">
        <f>I37</f>
        <v>0</v>
      </c>
      <c r="J36" s="378">
        <f t="shared" ref="J36:K36" si="11">J37</f>
        <v>0</v>
      </c>
      <c r="K36" s="378">
        <f t="shared" si="11"/>
        <v>0</v>
      </c>
      <c r="M36" s="131"/>
      <c r="N36" s="131"/>
      <c r="O36" s="131"/>
    </row>
    <row r="37" spans="1:17" ht="30" hidden="1" customHeight="1" x14ac:dyDescent="0.2">
      <c r="A37" s="123"/>
      <c r="B37" s="123"/>
      <c r="C37" s="123"/>
      <c r="D37" s="123"/>
      <c r="E37" s="123">
        <v>65267</v>
      </c>
      <c r="F37" s="123"/>
      <c r="G37" s="124" t="s">
        <v>468</v>
      </c>
      <c r="H37" s="123" t="s">
        <v>473</v>
      </c>
      <c r="I37" s="378">
        <f>I38</f>
        <v>0</v>
      </c>
      <c r="J37" s="378">
        <f>J38</f>
        <v>0</v>
      </c>
      <c r="K37" s="378">
        <f>K38</f>
        <v>0</v>
      </c>
      <c r="M37" s="131"/>
      <c r="N37" s="131"/>
      <c r="O37" s="131"/>
    </row>
    <row r="38" spans="1:17" ht="25.5" hidden="1" x14ac:dyDescent="0.2">
      <c r="A38" s="123"/>
      <c r="B38" s="123"/>
      <c r="C38" s="123"/>
      <c r="D38" s="123"/>
      <c r="E38" s="123"/>
      <c r="F38" s="123">
        <v>652670</v>
      </c>
      <c r="G38" s="124" t="s">
        <v>468</v>
      </c>
      <c r="H38" s="152" t="s">
        <v>473</v>
      </c>
      <c r="I38" s="378">
        <v>0</v>
      </c>
      <c r="J38" s="378">
        <f>K38-I38</f>
        <v>0</v>
      </c>
      <c r="K38" s="378">
        <v>0</v>
      </c>
      <c r="M38" s="131"/>
      <c r="N38" s="131"/>
      <c r="O38" s="131"/>
      <c r="P38" s="192"/>
    </row>
    <row r="39" spans="1:17" ht="20.100000000000001" customHeight="1" x14ac:dyDescent="0.2">
      <c r="A39" s="123"/>
      <c r="B39" s="123"/>
      <c r="C39" s="123"/>
      <c r="D39" s="123"/>
      <c r="E39" s="123"/>
      <c r="F39" s="123"/>
      <c r="G39" s="124"/>
      <c r="H39" s="139" t="s">
        <v>403</v>
      </c>
      <c r="I39" s="126"/>
      <c r="J39" s="126"/>
      <c r="K39" s="126"/>
      <c r="M39" s="131"/>
      <c r="N39" s="131"/>
      <c r="O39" s="131"/>
    </row>
    <row r="40" spans="1:17" ht="30" customHeight="1" x14ac:dyDescent="0.2">
      <c r="A40" s="122"/>
      <c r="B40" s="122">
        <v>66</v>
      </c>
      <c r="C40" s="122"/>
      <c r="D40" s="122"/>
      <c r="E40" s="122"/>
      <c r="F40" s="184"/>
      <c r="G40" s="124"/>
      <c r="H40" s="140" t="s">
        <v>429</v>
      </c>
      <c r="I40" s="126">
        <f t="shared" ref="I40:K41" si="12">I41</f>
        <v>8000000</v>
      </c>
      <c r="J40" s="126">
        <f t="shared" si="12"/>
        <v>108089.25999999978</v>
      </c>
      <c r="K40" s="126">
        <f t="shared" si="12"/>
        <v>8108089.2599999998</v>
      </c>
      <c r="M40" s="131"/>
      <c r="N40" s="131"/>
      <c r="O40" s="131"/>
    </row>
    <row r="41" spans="1:17" ht="30" customHeight="1" x14ac:dyDescent="0.2">
      <c r="A41" s="122"/>
      <c r="B41" s="122"/>
      <c r="C41" s="122">
        <v>661</v>
      </c>
      <c r="D41" s="122"/>
      <c r="E41" s="122"/>
      <c r="F41" s="184"/>
      <c r="G41" s="124" t="s">
        <v>468</v>
      </c>
      <c r="H41" s="122" t="s">
        <v>404</v>
      </c>
      <c r="I41" s="126">
        <f t="shared" si="12"/>
        <v>8000000</v>
      </c>
      <c r="J41" s="126">
        <f t="shared" si="12"/>
        <v>108089.25999999978</v>
      </c>
      <c r="K41" s="126">
        <f t="shared" si="12"/>
        <v>8108089.2599999998</v>
      </c>
      <c r="M41" s="131"/>
      <c r="N41" s="131"/>
      <c r="O41" s="131"/>
    </row>
    <row r="42" spans="1:17" ht="20.100000000000001" hidden="1" customHeight="1" x14ac:dyDescent="0.2">
      <c r="A42" s="123"/>
      <c r="B42" s="123"/>
      <c r="C42" s="123"/>
      <c r="D42" s="123">
        <v>6615</v>
      </c>
      <c r="E42" s="123"/>
      <c r="F42" s="186"/>
      <c r="G42" s="124" t="s">
        <v>468</v>
      </c>
      <c r="H42" s="123" t="s">
        <v>428</v>
      </c>
      <c r="I42" s="378">
        <f>I43</f>
        <v>8000000</v>
      </c>
      <c r="J42" s="378">
        <f t="shared" ref="J42:K42" si="13">J43</f>
        <v>108089.25999999978</v>
      </c>
      <c r="K42" s="378">
        <f t="shared" si="13"/>
        <v>8108089.2599999998</v>
      </c>
      <c r="M42" s="131"/>
      <c r="N42" s="131"/>
      <c r="O42" s="131"/>
    </row>
    <row r="43" spans="1:17" s="130" customFormat="1" ht="20.100000000000001" hidden="1" customHeight="1" x14ac:dyDescent="0.2">
      <c r="A43" s="123"/>
      <c r="B43" s="123"/>
      <c r="C43" s="123"/>
      <c r="D43" s="123"/>
      <c r="E43" s="123">
        <v>66151</v>
      </c>
      <c r="F43" s="123"/>
      <c r="G43" s="124" t="s">
        <v>468</v>
      </c>
      <c r="H43" s="123" t="s">
        <v>428</v>
      </c>
      <c r="I43" s="378">
        <f>I44</f>
        <v>8000000</v>
      </c>
      <c r="J43" s="378">
        <f>J44</f>
        <v>108089.25999999978</v>
      </c>
      <c r="K43" s="378">
        <f>K44</f>
        <v>8108089.2599999998</v>
      </c>
      <c r="M43" s="131"/>
      <c r="N43" s="131"/>
      <c r="O43" s="131"/>
    </row>
    <row r="44" spans="1:17" s="130" customFormat="1" ht="20.100000000000001" hidden="1" customHeight="1" x14ac:dyDescent="0.25">
      <c r="A44" s="152"/>
      <c r="B44" s="123"/>
      <c r="C44" s="123"/>
      <c r="D44" s="123"/>
      <c r="E44" s="123"/>
      <c r="F44" s="123">
        <v>661510</v>
      </c>
      <c r="G44" s="124" t="s">
        <v>468</v>
      </c>
      <c r="H44" s="152" t="s">
        <v>428</v>
      </c>
      <c r="I44" s="378">
        <v>8000000</v>
      </c>
      <c r="J44" s="378">
        <f>K44-I44</f>
        <v>108089.25999999978</v>
      </c>
      <c r="K44" s="378">
        <f>8108089.26</f>
        <v>8108089.2599999998</v>
      </c>
      <c r="M44" s="131"/>
      <c r="N44" s="131"/>
      <c r="O44" s="131"/>
      <c r="Q44" s="346"/>
    </row>
    <row r="45" spans="1:17" ht="20.100000000000001" customHeight="1" x14ac:dyDescent="0.2">
      <c r="A45" s="122"/>
      <c r="B45" s="123"/>
      <c r="C45" s="123"/>
      <c r="D45" s="123"/>
      <c r="E45" s="123"/>
      <c r="F45" s="123"/>
      <c r="G45" s="124"/>
      <c r="H45" s="137" t="s">
        <v>402</v>
      </c>
      <c r="I45" s="126"/>
      <c r="J45" s="126"/>
      <c r="K45" s="126"/>
      <c r="M45" s="131"/>
      <c r="N45" s="131"/>
      <c r="O45" s="131"/>
    </row>
    <row r="46" spans="1:17" ht="30" customHeight="1" x14ac:dyDescent="0.2">
      <c r="A46" s="122"/>
      <c r="B46" s="122">
        <v>67</v>
      </c>
      <c r="C46" s="122"/>
      <c r="D46" s="122"/>
      <c r="E46" s="122"/>
      <c r="F46" s="122"/>
      <c r="G46" s="124"/>
      <c r="H46" s="138" t="s">
        <v>405</v>
      </c>
      <c r="I46" s="126">
        <f>I47+I52</f>
        <v>12800000</v>
      </c>
      <c r="J46" s="126">
        <f>J47+J52</f>
        <v>3915225.66</v>
      </c>
      <c r="K46" s="126">
        <f>K47+K52</f>
        <v>16715225.66</v>
      </c>
      <c r="M46" s="131"/>
      <c r="N46" s="131"/>
      <c r="O46" s="131"/>
    </row>
    <row r="47" spans="1:17" ht="25.5" x14ac:dyDescent="0.2">
      <c r="A47" s="122"/>
      <c r="B47" s="122"/>
      <c r="C47" s="122">
        <v>671</v>
      </c>
      <c r="D47" s="122"/>
      <c r="E47" s="122"/>
      <c r="F47" s="122"/>
      <c r="G47" s="124" t="s">
        <v>485</v>
      </c>
      <c r="H47" s="122" t="s">
        <v>430</v>
      </c>
      <c r="I47" s="126">
        <f>I48</f>
        <v>300000</v>
      </c>
      <c r="J47" s="126">
        <f>J48</f>
        <v>0</v>
      </c>
      <c r="K47" s="126">
        <f t="shared" ref="K47" si="14">K48</f>
        <v>300000</v>
      </c>
      <c r="M47" s="131"/>
      <c r="N47" s="131"/>
      <c r="O47" s="131"/>
    </row>
    <row r="48" spans="1:17" ht="25.5" hidden="1" x14ac:dyDescent="0.2">
      <c r="A48" s="122"/>
      <c r="B48" s="122"/>
      <c r="C48" s="122"/>
      <c r="D48" s="123">
        <v>6711</v>
      </c>
      <c r="E48" s="123"/>
      <c r="F48" s="123"/>
      <c r="G48" s="124" t="s">
        <v>485</v>
      </c>
      <c r="H48" s="141" t="s">
        <v>406</v>
      </c>
      <c r="I48" s="378">
        <f>I49</f>
        <v>300000</v>
      </c>
      <c r="J48" s="378">
        <f t="shared" ref="J48" si="15">J49</f>
        <v>0</v>
      </c>
      <c r="K48" s="378">
        <f>K49</f>
        <v>300000</v>
      </c>
      <c r="M48" s="131"/>
      <c r="N48" s="131"/>
      <c r="O48" s="131"/>
    </row>
    <row r="49" spans="1:20" s="130" customFormat="1" ht="25.5" hidden="1" x14ac:dyDescent="0.2">
      <c r="A49" s="122"/>
      <c r="B49" s="122"/>
      <c r="C49" s="122"/>
      <c r="D49" s="123"/>
      <c r="E49" s="123">
        <v>67111</v>
      </c>
      <c r="F49" s="123"/>
      <c r="G49" s="124" t="s">
        <v>485</v>
      </c>
      <c r="H49" s="141" t="s">
        <v>406</v>
      </c>
      <c r="I49" s="378">
        <f>I50</f>
        <v>300000</v>
      </c>
      <c r="J49" s="378">
        <f>J50+J51</f>
        <v>0</v>
      </c>
      <c r="K49" s="378">
        <f>K50+K51</f>
        <v>300000</v>
      </c>
      <c r="M49" s="131"/>
      <c r="N49" s="131"/>
      <c r="O49" s="131"/>
    </row>
    <row r="50" spans="1:20" s="130" customFormat="1" ht="26.1" hidden="1" customHeight="1" x14ac:dyDescent="0.2">
      <c r="A50" s="153"/>
      <c r="B50" s="122"/>
      <c r="C50" s="122"/>
      <c r="D50" s="123"/>
      <c r="E50" s="123"/>
      <c r="F50" s="123">
        <v>671110</v>
      </c>
      <c r="G50" s="124" t="s">
        <v>485</v>
      </c>
      <c r="H50" s="154" t="s">
        <v>406</v>
      </c>
      <c r="I50" s="378">
        <v>300000</v>
      </c>
      <c r="J50" s="378">
        <f>K50-I50</f>
        <v>0</v>
      </c>
      <c r="K50" s="378">
        <v>300000</v>
      </c>
      <c r="M50" s="131"/>
      <c r="N50" s="131"/>
      <c r="O50" s="131"/>
    </row>
    <row r="51" spans="1:20" s="130" customFormat="1" ht="26.1" hidden="1" customHeight="1" x14ac:dyDescent="0.2">
      <c r="A51" s="153"/>
      <c r="B51" s="122"/>
      <c r="C51" s="122"/>
      <c r="D51" s="123"/>
      <c r="E51" s="123"/>
      <c r="F51" s="357">
        <v>671111</v>
      </c>
      <c r="G51" s="358" t="s">
        <v>512</v>
      </c>
      <c r="H51" s="154" t="s">
        <v>513</v>
      </c>
      <c r="I51" s="380">
        <v>0</v>
      </c>
      <c r="J51" s="380">
        <f>K51-I51</f>
        <v>0</v>
      </c>
      <c r="K51" s="380">
        <v>0</v>
      </c>
      <c r="M51" s="131"/>
      <c r="N51" s="131"/>
      <c r="O51" s="131"/>
    </row>
    <row r="52" spans="1:20" ht="20.100000000000001" customHeight="1" x14ac:dyDescent="0.2">
      <c r="A52" s="122"/>
      <c r="B52" s="127"/>
      <c r="C52" s="122">
        <v>673</v>
      </c>
      <c r="D52" s="122"/>
      <c r="E52" s="122"/>
      <c r="F52" s="122"/>
      <c r="G52" s="124" t="s">
        <v>476</v>
      </c>
      <c r="H52" s="140" t="s">
        <v>407</v>
      </c>
      <c r="I52" s="126">
        <f>I53</f>
        <v>12500000</v>
      </c>
      <c r="J52" s="126">
        <f>J53</f>
        <v>3915225.66</v>
      </c>
      <c r="K52" s="126">
        <f>K53</f>
        <v>16415225.66</v>
      </c>
      <c r="M52" s="131"/>
      <c r="N52" s="131"/>
      <c r="O52" s="131"/>
    </row>
    <row r="53" spans="1:20" ht="20.100000000000001" hidden="1" customHeight="1" x14ac:dyDescent="0.2">
      <c r="A53" s="123"/>
      <c r="B53" s="133"/>
      <c r="C53" s="123"/>
      <c r="D53" s="123">
        <v>6731</v>
      </c>
      <c r="E53" s="123"/>
      <c r="F53" s="123"/>
      <c r="G53" s="124" t="s">
        <v>476</v>
      </c>
      <c r="H53" s="141" t="s">
        <v>407</v>
      </c>
      <c r="I53" s="378">
        <f>I54</f>
        <v>12500000</v>
      </c>
      <c r="J53" s="378">
        <f t="shared" ref="J53:K53" si="16">J54</f>
        <v>3915225.66</v>
      </c>
      <c r="K53" s="378">
        <f t="shared" si="16"/>
        <v>16415225.66</v>
      </c>
      <c r="M53" s="131"/>
      <c r="N53" s="131"/>
      <c r="O53" s="131"/>
    </row>
    <row r="54" spans="1:20" s="130" customFormat="1" ht="20.100000000000001" hidden="1" customHeight="1" x14ac:dyDescent="0.2">
      <c r="A54" s="123"/>
      <c r="B54" s="133"/>
      <c r="C54" s="123"/>
      <c r="D54" s="123"/>
      <c r="E54" s="123">
        <v>67311</v>
      </c>
      <c r="F54" s="123"/>
      <c r="G54" s="124" t="s">
        <v>476</v>
      </c>
      <c r="H54" s="141" t="s">
        <v>407</v>
      </c>
      <c r="I54" s="378">
        <f>I55</f>
        <v>12500000</v>
      </c>
      <c r="J54" s="378">
        <f>J55</f>
        <v>3915225.66</v>
      </c>
      <c r="K54" s="378">
        <f>K55</f>
        <v>16415225.66</v>
      </c>
      <c r="M54" s="131"/>
      <c r="N54" s="131"/>
      <c r="O54" s="131"/>
    </row>
    <row r="55" spans="1:20" s="130" customFormat="1" ht="20.100000000000001" hidden="1" customHeight="1" x14ac:dyDescent="0.25">
      <c r="A55" s="152"/>
      <c r="B55" s="133"/>
      <c r="C55" s="123"/>
      <c r="D55" s="123"/>
      <c r="E55" s="123"/>
      <c r="F55" s="123">
        <v>673111</v>
      </c>
      <c r="G55" s="124" t="s">
        <v>476</v>
      </c>
      <c r="H55" s="154" t="s">
        <v>407</v>
      </c>
      <c r="I55" s="378">
        <v>12500000</v>
      </c>
      <c r="J55" s="378">
        <f>K55-I55</f>
        <v>3915225.66</v>
      </c>
      <c r="K55" s="378">
        <f>12500000+3915225.66</f>
        <v>16415225.66</v>
      </c>
      <c r="M55" s="131"/>
      <c r="N55" s="131"/>
      <c r="O55" s="131"/>
      <c r="Q55" s="190"/>
      <c r="R55" s="190"/>
      <c r="S55" s="191"/>
      <c r="T55" s="192"/>
    </row>
    <row r="56" spans="1:20" ht="20.100000000000001" customHeight="1" x14ac:dyDescent="0.2">
      <c r="A56" s="123"/>
      <c r="B56" s="123"/>
      <c r="C56" s="123"/>
      <c r="D56" s="123"/>
      <c r="E56" s="123"/>
      <c r="F56" s="123"/>
      <c r="G56" s="124"/>
      <c r="H56" s="129" t="s">
        <v>3</v>
      </c>
      <c r="I56" s="126"/>
      <c r="J56" s="126"/>
      <c r="K56" s="126"/>
      <c r="M56" s="131"/>
      <c r="N56" s="131"/>
      <c r="O56" s="131"/>
    </row>
    <row r="57" spans="1:20" ht="20.100000000000001" customHeight="1" x14ac:dyDescent="0.2">
      <c r="A57" s="142">
        <v>7</v>
      </c>
      <c r="B57" s="142"/>
      <c r="C57" s="142"/>
      <c r="D57" s="142"/>
      <c r="E57" s="142"/>
      <c r="F57" s="142"/>
      <c r="G57" s="124"/>
      <c r="H57" s="142" t="s">
        <v>3</v>
      </c>
      <c r="I57" s="126">
        <f t="shared" ref="I57:K57" si="17">I58</f>
        <v>800</v>
      </c>
      <c r="J57" s="126">
        <f t="shared" si="17"/>
        <v>0</v>
      </c>
      <c r="K57" s="126">
        <f t="shared" si="17"/>
        <v>800</v>
      </c>
      <c r="M57" s="131"/>
      <c r="N57" s="131"/>
      <c r="O57" s="131"/>
    </row>
    <row r="58" spans="1:20" ht="30" customHeight="1" x14ac:dyDescent="0.2">
      <c r="A58" s="122"/>
      <c r="B58" s="122">
        <v>72</v>
      </c>
      <c r="C58" s="122"/>
      <c r="D58" s="122"/>
      <c r="E58" s="122"/>
      <c r="F58" s="184"/>
      <c r="G58" s="124"/>
      <c r="H58" s="122" t="s">
        <v>408</v>
      </c>
      <c r="I58" s="126">
        <f>I59+I63</f>
        <v>800</v>
      </c>
      <c r="J58" s="126">
        <f>J59+J63</f>
        <v>0</v>
      </c>
      <c r="K58" s="126">
        <f>K59+K63</f>
        <v>800</v>
      </c>
      <c r="M58" s="131"/>
      <c r="N58" s="131"/>
      <c r="O58" s="131"/>
    </row>
    <row r="59" spans="1:20" ht="20.100000000000001" customHeight="1" x14ac:dyDescent="0.2">
      <c r="A59" s="122"/>
      <c r="B59" s="127"/>
      <c r="C59" s="127">
        <v>721</v>
      </c>
      <c r="D59" s="122"/>
      <c r="E59" s="122"/>
      <c r="F59" s="184"/>
      <c r="G59" s="124" t="s">
        <v>478</v>
      </c>
      <c r="H59" s="129" t="s">
        <v>409</v>
      </c>
      <c r="I59" s="126">
        <f>I60</f>
        <v>800</v>
      </c>
      <c r="J59" s="126">
        <f>J60</f>
        <v>0</v>
      </c>
      <c r="K59" s="126">
        <f>K60</f>
        <v>800</v>
      </c>
      <c r="M59" s="131"/>
      <c r="N59" s="131"/>
      <c r="O59" s="131"/>
    </row>
    <row r="60" spans="1:20" ht="20.100000000000001" hidden="1" customHeight="1" x14ac:dyDescent="0.2">
      <c r="A60" s="123"/>
      <c r="B60" s="133"/>
      <c r="C60" s="133"/>
      <c r="D60" s="123">
        <v>7211</v>
      </c>
      <c r="E60" s="123"/>
      <c r="F60" s="186"/>
      <c r="G60" s="124" t="s">
        <v>478</v>
      </c>
      <c r="H60" s="143" t="s">
        <v>410</v>
      </c>
      <c r="I60" s="378">
        <f>I61</f>
        <v>800</v>
      </c>
      <c r="J60" s="378">
        <f t="shared" ref="J60:K60" si="18">J61</f>
        <v>0</v>
      </c>
      <c r="K60" s="378">
        <f t="shared" si="18"/>
        <v>800</v>
      </c>
      <c r="M60" s="131"/>
      <c r="N60" s="131"/>
      <c r="O60" s="131"/>
    </row>
    <row r="61" spans="1:20" s="130" customFormat="1" ht="20.100000000000001" hidden="1" customHeight="1" x14ac:dyDescent="0.2">
      <c r="A61" s="123"/>
      <c r="B61" s="187"/>
      <c r="C61" s="187"/>
      <c r="D61" s="123"/>
      <c r="E61" s="123">
        <v>72111</v>
      </c>
      <c r="F61" s="186"/>
      <c r="G61" s="124" t="s">
        <v>478</v>
      </c>
      <c r="H61" s="143" t="s">
        <v>431</v>
      </c>
      <c r="I61" s="378">
        <f>I62</f>
        <v>800</v>
      </c>
      <c r="J61" s="378">
        <f t="shared" ref="J61:K61" si="19">J62</f>
        <v>0</v>
      </c>
      <c r="K61" s="378">
        <f t="shared" si="19"/>
        <v>800</v>
      </c>
      <c r="M61" s="131"/>
      <c r="N61" s="131"/>
      <c r="O61" s="131"/>
    </row>
    <row r="62" spans="1:20" s="130" customFormat="1" ht="20.100000000000001" hidden="1" customHeight="1" x14ac:dyDescent="0.2">
      <c r="A62" s="152"/>
      <c r="B62" s="187"/>
      <c r="C62" s="187"/>
      <c r="D62" s="186"/>
      <c r="E62" s="186"/>
      <c r="F62" s="123">
        <v>721110</v>
      </c>
      <c r="G62" s="124" t="s">
        <v>478</v>
      </c>
      <c r="H62" s="155" t="s">
        <v>431</v>
      </c>
      <c r="I62" s="378">
        <v>800</v>
      </c>
      <c r="J62" s="378">
        <f>K62-I62</f>
        <v>0</v>
      </c>
      <c r="K62" s="378">
        <v>800</v>
      </c>
      <c r="M62" s="131"/>
      <c r="N62" s="131"/>
      <c r="O62" s="131"/>
    </row>
    <row r="63" spans="1:20" hidden="1" x14ac:dyDescent="0.2">
      <c r="A63" s="122"/>
      <c r="B63" s="127"/>
      <c r="C63" s="127">
        <v>723</v>
      </c>
      <c r="D63" s="123"/>
      <c r="E63" s="123"/>
      <c r="F63" s="123"/>
      <c r="G63" s="124"/>
      <c r="H63" s="144" t="s">
        <v>411</v>
      </c>
      <c r="I63" s="126">
        <f>I64</f>
        <v>0</v>
      </c>
      <c r="J63" s="126">
        <f>J64</f>
        <v>0</v>
      </c>
      <c r="K63" s="126">
        <f>K64</f>
        <v>0</v>
      </c>
      <c r="M63" s="131"/>
      <c r="N63" s="131"/>
      <c r="O63" s="131"/>
    </row>
    <row r="64" spans="1:20" hidden="1" x14ac:dyDescent="0.2">
      <c r="A64" s="123"/>
      <c r="B64" s="133"/>
      <c r="C64" s="133"/>
      <c r="D64" s="123">
        <v>7231</v>
      </c>
      <c r="E64" s="123"/>
      <c r="F64" s="123"/>
      <c r="G64" s="124"/>
      <c r="H64" s="145" t="s">
        <v>70</v>
      </c>
      <c r="I64" s="378">
        <f>I65</f>
        <v>0</v>
      </c>
      <c r="J64" s="378">
        <f t="shared" ref="J64:K64" si="20">J65</f>
        <v>0</v>
      </c>
      <c r="K64" s="378">
        <f t="shared" si="20"/>
        <v>0</v>
      </c>
      <c r="M64" s="131"/>
      <c r="N64" s="131"/>
      <c r="O64" s="131"/>
    </row>
    <row r="65" spans="1:16" s="130" customFormat="1" hidden="1" x14ac:dyDescent="0.2">
      <c r="A65" s="123"/>
      <c r="B65" s="133"/>
      <c r="C65" s="133"/>
      <c r="D65" s="123"/>
      <c r="E65" s="123">
        <v>72311</v>
      </c>
      <c r="F65" s="123"/>
      <c r="G65" s="124"/>
      <c r="H65" s="145" t="s">
        <v>349</v>
      </c>
      <c r="I65" s="378">
        <f>I66</f>
        <v>0</v>
      </c>
      <c r="J65" s="378">
        <f t="shared" ref="J65:K65" si="21">J66</f>
        <v>0</v>
      </c>
      <c r="K65" s="378">
        <f t="shared" si="21"/>
        <v>0</v>
      </c>
      <c r="M65" s="131"/>
      <c r="N65" s="131"/>
      <c r="O65" s="131"/>
    </row>
    <row r="66" spans="1:16" s="130" customFormat="1" hidden="1" x14ac:dyDescent="0.2">
      <c r="A66" s="122"/>
      <c r="B66" s="127"/>
      <c r="C66" s="127"/>
      <c r="D66" s="123"/>
      <c r="E66" s="123"/>
      <c r="F66" s="123">
        <v>723110</v>
      </c>
      <c r="G66" s="124"/>
      <c r="H66" s="145" t="s">
        <v>349</v>
      </c>
      <c r="I66" s="126">
        <v>0</v>
      </c>
      <c r="J66" s="126">
        <v>0</v>
      </c>
      <c r="K66" s="126">
        <f>I66+J66</f>
        <v>0</v>
      </c>
      <c r="M66" s="131"/>
      <c r="N66" s="131"/>
      <c r="O66" s="131"/>
    </row>
    <row r="67" spans="1:16" ht="32.25" customHeight="1" x14ac:dyDescent="0.2">
      <c r="A67" s="393"/>
      <c r="B67" s="393"/>
      <c r="C67" s="393"/>
      <c r="D67" s="393"/>
      <c r="E67" s="393"/>
      <c r="F67" s="393"/>
      <c r="G67" s="393"/>
      <c r="H67" s="146" t="s">
        <v>412</v>
      </c>
      <c r="I67" s="381">
        <f>I57+I5</f>
        <v>21381300</v>
      </c>
      <c r="J67" s="381">
        <f>J57+J5</f>
        <v>4092388.61</v>
      </c>
      <c r="K67" s="381">
        <f>K57+K5</f>
        <v>25473688.609999999</v>
      </c>
      <c r="M67" s="131"/>
      <c r="N67" s="131"/>
      <c r="O67" s="131"/>
    </row>
    <row r="71" spans="1:16" x14ac:dyDescent="0.2">
      <c r="J71" s="355"/>
    </row>
    <row r="72" spans="1:16" x14ac:dyDescent="0.2">
      <c r="M72" s="148"/>
      <c r="N72" s="148"/>
      <c r="O72" s="148"/>
      <c r="P72" s="148"/>
    </row>
    <row r="76" spans="1:16" x14ac:dyDescent="0.2">
      <c r="M76" s="148"/>
    </row>
    <row r="78" spans="1:16" x14ac:dyDescent="0.2">
      <c r="O78" s="148"/>
    </row>
    <row r="87" ht="44.25" customHeight="1" x14ac:dyDescent="0.2"/>
  </sheetData>
  <mergeCells count="3">
    <mergeCell ref="A1:I1"/>
    <mergeCell ref="A2:I2"/>
    <mergeCell ref="A67:G67"/>
  </mergeCells>
  <pageMargins left="0.25" right="0.25" top="0.75" bottom="0.75" header="0.3" footer="0.3"/>
  <pageSetup paperSize="9" fitToHeight="0" orientation="landscape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277"/>
  <sheetViews>
    <sheetView zoomScaleNormal="100" zoomScaleSheetLayoutView="90" workbookViewId="0">
      <selection activeCell="A3" sqref="A3"/>
    </sheetView>
  </sheetViews>
  <sheetFormatPr defaultRowHeight="12.75" x14ac:dyDescent="0.2"/>
  <cols>
    <col min="1" max="2" width="5.7109375" style="87" customWidth="1"/>
    <col min="3" max="3" width="6.28515625" style="87" customWidth="1"/>
    <col min="4" max="4" width="7.28515625" style="87" hidden="1" customWidth="1"/>
    <col min="5" max="5" width="9.5703125" style="87" hidden="1" customWidth="1"/>
    <col min="6" max="6" width="9.28515625" style="115" hidden="1" customWidth="1"/>
    <col min="7" max="7" width="44.28515625" style="115" customWidth="1"/>
    <col min="8" max="8" width="17.85546875" style="115" customWidth="1"/>
    <col min="9" max="10" width="16.5703125" style="109" customWidth="1"/>
    <col min="11" max="240" width="9.140625" style="87"/>
    <col min="241" max="241" width="2.85546875" style="87" customWidth="1"/>
    <col min="242" max="242" width="3.7109375" style="87" customWidth="1"/>
    <col min="243" max="243" width="6.28515625" style="87" customWidth="1"/>
    <col min="244" max="244" width="37.28515625" style="87" customWidth="1"/>
    <col min="245" max="245" width="18.140625" style="87" customWidth="1"/>
    <col min="246" max="246" width="17.28515625" style="87" customWidth="1"/>
    <col min="247" max="247" width="17.5703125" style="87" customWidth="1"/>
    <col min="248" max="248" width="9.140625" style="87"/>
    <col min="249" max="249" width="10.42578125" style="87" bestFit="1" customWidth="1"/>
    <col min="250" max="250" width="9.42578125" style="87" bestFit="1" customWidth="1"/>
    <col min="251" max="496" width="9.140625" style="87"/>
    <col min="497" max="497" width="2.85546875" style="87" customWidth="1"/>
    <col min="498" max="498" width="3.7109375" style="87" customWidth="1"/>
    <col min="499" max="499" width="6.28515625" style="87" customWidth="1"/>
    <col min="500" max="500" width="37.28515625" style="87" customWidth="1"/>
    <col min="501" max="501" width="18.140625" style="87" customWidth="1"/>
    <col min="502" max="502" width="17.28515625" style="87" customWidth="1"/>
    <col min="503" max="503" width="17.5703125" style="87" customWidth="1"/>
    <col min="504" max="504" width="9.140625" style="87"/>
    <col min="505" max="505" width="10.42578125" style="87" bestFit="1" customWidth="1"/>
    <col min="506" max="506" width="9.42578125" style="87" bestFit="1" customWidth="1"/>
    <col min="507" max="752" width="9.140625" style="87"/>
    <col min="753" max="753" width="2.85546875" style="87" customWidth="1"/>
    <col min="754" max="754" width="3.7109375" style="87" customWidth="1"/>
    <col min="755" max="755" width="6.28515625" style="87" customWidth="1"/>
    <col min="756" max="756" width="37.28515625" style="87" customWidth="1"/>
    <col min="757" max="757" width="18.140625" style="87" customWidth="1"/>
    <col min="758" max="758" width="17.28515625" style="87" customWidth="1"/>
    <col min="759" max="759" width="17.5703125" style="87" customWidth="1"/>
    <col min="760" max="760" width="9.140625" style="87"/>
    <col min="761" max="761" width="10.42578125" style="87" bestFit="1" customWidth="1"/>
    <col min="762" max="762" width="9.42578125" style="87" bestFit="1" customWidth="1"/>
    <col min="763" max="1008" width="9.140625" style="87"/>
    <col min="1009" max="1009" width="2.85546875" style="87" customWidth="1"/>
    <col min="1010" max="1010" width="3.7109375" style="87" customWidth="1"/>
    <col min="1011" max="1011" width="6.28515625" style="87" customWidth="1"/>
    <col min="1012" max="1012" width="37.28515625" style="87" customWidth="1"/>
    <col min="1013" max="1013" width="18.140625" style="87" customWidth="1"/>
    <col min="1014" max="1014" width="17.28515625" style="87" customWidth="1"/>
    <col min="1015" max="1015" width="17.5703125" style="87" customWidth="1"/>
    <col min="1016" max="1016" width="9.140625" style="87"/>
    <col min="1017" max="1017" width="10.42578125" style="87" bestFit="1" customWidth="1"/>
    <col min="1018" max="1018" width="9.42578125" style="87" bestFit="1" customWidth="1"/>
    <col min="1019" max="1264" width="9.140625" style="87"/>
    <col min="1265" max="1265" width="2.85546875" style="87" customWidth="1"/>
    <col min="1266" max="1266" width="3.7109375" style="87" customWidth="1"/>
    <col min="1267" max="1267" width="6.28515625" style="87" customWidth="1"/>
    <col min="1268" max="1268" width="37.28515625" style="87" customWidth="1"/>
    <col min="1269" max="1269" width="18.140625" style="87" customWidth="1"/>
    <col min="1270" max="1270" width="17.28515625" style="87" customWidth="1"/>
    <col min="1271" max="1271" width="17.5703125" style="87" customWidth="1"/>
    <col min="1272" max="1272" width="9.140625" style="87"/>
    <col min="1273" max="1273" width="10.42578125" style="87" bestFit="1" customWidth="1"/>
    <col min="1274" max="1274" width="9.42578125" style="87" bestFit="1" customWidth="1"/>
    <col min="1275" max="1520" width="9.140625" style="87"/>
    <col min="1521" max="1521" width="2.85546875" style="87" customWidth="1"/>
    <col min="1522" max="1522" width="3.7109375" style="87" customWidth="1"/>
    <col min="1523" max="1523" width="6.28515625" style="87" customWidth="1"/>
    <col min="1524" max="1524" width="37.28515625" style="87" customWidth="1"/>
    <col min="1525" max="1525" width="18.140625" style="87" customWidth="1"/>
    <col min="1526" max="1526" width="17.28515625" style="87" customWidth="1"/>
    <col min="1527" max="1527" width="17.5703125" style="87" customWidth="1"/>
    <col min="1528" max="1528" width="9.140625" style="87"/>
    <col min="1529" max="1529" width="10.42578125" style="87" bestFit="1" customWidth="1"/>
    <col min="1530" max="1530" width="9.42578125" style="87" bestFit="1" customWidth="1"/>
    <col min="1531" max="1776" width="9.140625" style="87"/>
    <col min="1777" max="1777" width="2.85546875" style="87" customWidth="1"/>
    <col min="1778" max="1778" width="3.7109375" style="87" customWidth="1"/>
    <col min="1779" max="1779" width="6.28515625" style="87" customWidth="1"/>
    <col min="1780" max="1780" width="37.28515625" style="87" customWidth="1"/>
    <col min="1781" max="1781" width="18.140625" style="87" customWidth="1"/>
    <col min="1782" max="1782" width="17.28515625" style="87" customWidth="1"/>
    <col min="1783" max="1783" width="17.5703125" style="87" customWidth="1"/>
    <col min="1784" max="1784" width="9.140625" style="87"/>
    <col min="1785" max="1785" width="10.42578125" style="87" bestFit="1" customWidth="1"/>
    <col min="1786" max="1786" width="9.42578125" style="87" bestFit="1" customWidth="1"/>
    <col min="1787" max="2032" width="9.140625" style="87"/>
    <col min="2033" max="2033" width="2.85546875" style="87" customWidth="1"/>
    <col min="2034" max="2034" width="3.7109375" style="87" customWidth="1"/>
    <col min="2035" max="2035" width="6.28515625" style="87" customWidth="1"/>
    <col min="2036" max="2036" width="37.28515625" style="87" customWidth="1"/>
    <col min="2037" max="2037" width="18.140625" style="87" customWidth="1"/>
    <col min="2038" max="2038" width="17.28515625" style="87" customWidth="1"/>
    <col min="2039" max="2039" width="17.5703125" style="87" customWidth="1"/>
    <col min="2040" max="2040" width="9.140625" style="87"/>
    <col min="2041" max="2041" width="10.42578125" style="87" bestFit="1" customWidth="1"/>
    <col min="2042" max="2042" width="9.42578125" style="87" bestFit="1" customWidth="1"/>
    <col min="2043" max="2288" width="9.140625" style="87"/>
    <col min="2289" max="2289" width="2.85546875" style="87" customWidth="1"/>
    <col min="2290" max="2290" width="3.7109375" style="87" customWidth="1"/>
    <col min="2291" max="2291" width="6.28515625" style="87" customWidth="1"/>
    <col min="2292" max="2292" width="37.28515625" style="87" customWidth="1"/>
    <col min="2293" max="2293" width="18.140625" style="87" customWidth="1"/>
    <col min="2294" max="2294" width="17.28515625" style="87" customWidth="1"/>
    <col min="2295" max="2295" width="17.5703125" style="87" customWidth="1"/>
    <col min="2296" max="2296" width="9.140625" style="87"/>
    <col min="2297" max="2297" width="10.42578125" style="87" bestFit="1" customWidth="1"/>
    <col min="2298" max="2298" width="9.42578125" style="87" bestFit="1" customWidth="1"/>
    <col min="2299" max="2544" width="9.140625" style="87"/>
    <col min="2545" max="2545" width="2.85546875" style="87" customWidth="1"/>
    <col min="2546" max="2546" width="3.7109375" style="87" customWidth="1"/>
    <col min="2547" max="2547" width="6.28515625" style="87" customWidth="1"/>
    <col min="2548" max="2548" width="37.28515625" style="87" customWidth="1"/>
    <col min="2549" max="2549" width="18.140625" style="87" customWidth="1"/>
    <col min="2550" max="2550" width="17.28515625" style="87" customWidth="1"/>
    <col min="2551" max="2551" width="17.5703125" style="87" customWidth="1"/>
    <col min="2552" max="2552" width="9.140625" style="87"/>
    <col min="2553" max="2553" width="10.42578125" style="87" bestFit="1" customWidth="1"/>
    <col min="2554" max="2554" width="9.42578125" style="87" bestFit="1" customWidth="1"/>
    <col min="2555" max="2800" width="9.140625" style="87"/>
    <col min="2801" max="2801" width="2.85546875" style="87" customWidth="1"/>
    <col min="2802" max="2802" width="3.7109375" style="87" customWidth="1"/>
    <col min="2803" max="2803" width="6.28515625" style="87" customWidth="1"/>
    <col min="2804" max="2804" width="37.28515625" style="87" customWidth="1"/>
    <col min="2805" max="2805" width="18.140625" style="87" customWidth="1"/>
    <col min="2806" max="2806" width="17.28515625" style="87" customWidth="1"/>
    <col min="2807" max="2807" width="17.5703125" style="87" customWidth="1"/>
    <col min="2808" max="2808" width="9.140625" style="87"/>
    <col min="2809" max="2809" width="10.42578125" style="87" bestFit="1" customWidth="1"/>
    <col min="2810" max="2810" width="9.42578125" style="87" bestFit="1" customWidth="1"/>
    <col min="2811" max="3056" width="9.140625" style="87"/>
    <col min="3057" max="3057" width="2.85546875" style="87" customWidth="1"/>
    <col min="3058" max="3058" width="3.7109375" style="87" customWidth="1"/>
    <col min="3059" max="3059" width="6.28515625" style="87" customWidth="1"/>
    <col min="3060" max="3060" width="37.28515625" style="87" customWidth="1"/>
    <col min="3061" max="3061" width="18.140625" style="87" customWidth="1"/>
    <col min="3062" max="3062" width="17.28515625" style="87" customWidth="1"/>
    <col min="3063" max="3063" width="17.5703125" style="87" customWidth="1"/>
    <col min="3064" max="3064" width="9.140625" style="87"/>
    <col min="3065" max="3065" width="10.42578125" style="87" bestFit="1" customWidth="1"/>
    <col min="3066" max="3066" width="9.42578125" style="87" bestFit="1" customWidth="1"/>
    <col min="3067" max="3312" width="9.140625" style="87"/>
    <col min="3313" max="3313" width="2.85546875" style="87" customWidth="1"/>
    <col min="3314" max="3314" width="3.7109375" style="87" customWidth="1"/>
    <col min="3315" max="3315" width="6.28515625" style="87" customWidth="1"/>
    <col min="3316" max="3316" width="37.28515625" style="87" customWidth="1"/>
    <col min="3317" max="3317" width="18.140625" style="87" customWidth="1"/>
    <col min="3318" max="3318" width="17.28515625" style="87" customWidth="1"/>
    <col min="3319" max="3319" width="17.5703125" style="87" customWidth="1"/>
    <col min="3320" max="3320" width="9.140625" style="87"/>
    <col min="3321" max="3321" width="10.42578125" style="87" bestFit="1" customWidth="1"/>
    <col min="3322" max="3322" width="9.42578125" style="87" bestFit="1" customWidth="1"/>
    <col min="3323" max="3568" width="9.140625" style="87"/>
    <col min="3569" max="3569" width="2.85546875" style="87" customWidth="1"/>
    <col min="3570" max="3570" width="3.7109375" style="87" customWidth="1"/>
    <col min="3571" max="3571" width="6.28515625" style="87" customWidth="1"/>
    <col min="3572" max="3572" width="37.28515625" style="87" customWidth="1"/>
    <col min="3573" max="3573" width="18.140625" style="87" customWidth="1"/>
    <col min="3574" max="3574" width="17.28515625" style="87" customWidth="1"/>
    <col min="3575" max="3575" width="17.5703125" style="87" customWidth="1"/>
    <col min="3576" max="3576" width="9.140625" style="87"/>
    <col min="3577" max="3577" width="10.42578125" style="87" bestFit="1" customWidth="1"/>
    <col min="3578" max="3578" width="9.42578125" style="87" bestFit="1" customWidth="1"/>
    <col min="3579" max="3824" width="9.140625" style="87"/>
    <col min="3825" max="3825" width="2.85546875" style="87" customWidth="1"/>
    <col min="3826" max="3826" width="3.7109375" style="87" customWidth="1"/>
    <col min="3827" max="3827" width="6.28515625" style="87" customWidth="1"/>
    <col min="3828" max="3828" width="37.28515625" style="87" customWidth="1"/>
    <col min="3829" max="3829" width="18.140625" style="87" customWidth="1"/>
    <col min="3830" max="3830" width="17.28515625" style="87" customWidth="1"/>
    <col min="3831" max="3831" width="17.5703125" style="87" customWidth="1"/>
    <col min="3832" max="3832" width="9.140625" style="87"/>
    <col min="3833" max="3833" width="10.42578125" style="87" bestFit="1" customWidth="1"/>
    <col min="3834" max="3834" width="9.42578125" style="87" bestFit="1" customWidth="1"/>
    <col min="3835" max="4080" width="9.140625" style="87"/>
    <col min="4081" max="4081" width="2.85546875" style="87" customWidth="1"/>
    <col min="4082" max="4082" width="3.7109375" style="87" customWidth="1"/>
    <col min="4083" max="4083" width="6.28515625" style="87" customWidth="1"/>
    <col min="4084" max="4084" width="37.28515625" style="87" customWidth="1"/>
    <col min="4085" max="4085" width="18.140625" style="87" customWidth="1"/>
    <col min="4086" max="4086" width="17.28515625" style="87" customWidth="1"/>
    <col min="4087" max="4087" width="17.5703125" style="87" customWidth="1"/>
    <col min="4088" max="4088" width="9.140625" style="87"/>
    <col min="4089" max="4089" width="10.42578125" style="87" bestFit="1" customWidth="1"/>
    <col min="4090" max="4090" width="9.42578125" style="87" bestFit="1" customWidth="1"/>
    <col min="4091" max="4336" width="9.140625" style="87"/>
    <col min="4337" max="4337" width="2.85546875" style="87" customWidth="1"/>
    <col min="4338" max="4338" width="3.7109375" style="87" customWidth="1"/>
    <col min="4339" max="4339" width="6.28515625" style="87" customWidth="1"/>
    <col min="4340" max="4340" width="37.28515625" style="87" customWidth="1"/>
    <col min="4341" max="4341" width="18.140625" style="87" customWidth="1"/>
    <col min="4342" max="4342" width="17.28515625" style="87" customWidth="1"/>
    <col min="4343" max="4343" width="17.5703125" style="87" customWidth="1"/>
    <col min="4344" max="4344" width="9.140625" style="87"/>
    <col min="4345" max="4345" width="10.42578125" style="87" bestFit="1" customWidth="1"/>
    <col min="4346" max="4346" width="9.42578125" style="87" bestFit="1" customWidth="1"/>
    <col min="4347" max="4592" width="9.140625" style="87"/>
    <col min="4593" max="4593" width="2.85546875" style="87" customWidth="1"/>
    <col min="4594" max="4594" width="3.7109375" style="87" customWidth="1"/>
    <col min="4595" max="4595" width="6.28515625" style="87" customWidth="1"/>
    <col min="4596" max="4596" width="37.28515625" style="87" customWidth="1"/>
    <col min="4597" max="4597" width="18.140625" style="87" customWidth="1"/>
    <col min="4598" max="4598" width="17.28515625" style="87" customWidth="1"/>
    <col min="4599" max="4599" width="17.5703125" style="87" customWidth="1"/>
    <col min="4600" max="4600" width="9.140625" style="87"/>
    <col min="4601" max="4601" width="10.42578125" style="87" bestFit="1" customWidth="1"/>
    <col min="4602" max="4602" width="9.42578125" style="87" bestFit="1" customWidth="1"/>
    <col min="4603" max="4848" width="9.140625" style="87"/>
    <col min="4849" max="4849" width="2.85546875" style="87" customWidth="1"/>
    <col min="4850" max="4850" width="3.7109375" style="87" customWidth="1"/>
    <col min="4851" max="4851" width="6.28515625" style="87" customWidth="1"/>
    <col min="4852" max="4852" width="37.28515625" style="87" customWidth="1"/>
    <col min="4853" max="4853" width="18.140625" style="87" customWidth="1"/>
    <col min="4854" max="4854" width="17.28515625" style="87" customWidth="1"/>
    <col min="4855" max="4855" width="17.5703125" style="87" customWidth="1"/>
    <col min="4856" max="4856" width="9.140625" style="87"/>
    <col min="4857" max="4857" width="10.42578125" style="87" bestFit="1" customWidth="1"/>
    <col min="4858" max="4858" width="9.42578125" style="87" bestFit="1" customWidth="1"/>
    <col min="4859" max="5104" width="9.140625" style="87"/>
    <col min="5105" max="5105" width="2.85546875" style="87" customWidth="1"/>
    <col min="5106" max="5106" width="3.7109375" style="87" customWidth="1"/>
    <col min="5107" max="5107" width="6.28515625" style="87" customWidth="1"/>
    <col min="5108" max="5108" width="37.28515625" style="87" customWidth="1"/>
    <col min="5109" max="5109" width="18.140625" style="87" customWidth="1"/>
    <col min="5110" max="5110" width="17.28515625" style="87" customWidth="1"/>
    <col min="5111" max="5111" width="17.5703125" style="87" customWidth="1"/>
    <col min="5112" max="5112" width="9.140625" style="87"/>
    <col min="5113" max="5113" width="10.42578125" style="87" bestFit="1" customWidth="1"/>
    <col min="5114" max="5114" width="9.42578125" style="87" bestFit="1" customWidth="1"/>
    <col min="5115" max="5360" width="9.140625" style="87"/>
    <col min="5361" max="5361" width="2.85546875" style="87" customWidth="1"/>
    <col min="5362" max="5362" width="3.7109375" style="87" customWidth="1"/>
    <col min="5363" max="5363" width="6.28515625" style="87" customWidth="1"/>
    <col min="5364" max="5364" width="37.28515625" style="87" customWidth="1"/>
    <col min="5365" max="5365" width="18.140625" style="87" customWidth="1"/>
    <col min="5366" max="5366" width="17.28515625" style="87" customWidth="1"/>
    <col min="5367" max="5367" width="17.5703125" style="87" customWidth="1"/>
    <col min="5368" max="5368" width="9.140625" style="87"/>
    <col min="5369" max="5369" width="10.42578125" style="87" bestFit="1" customWidth="1"/>
    <col min="5370" max="5370" width="9.42578125" style="87" bestFit="1" customWidth="1"/>
    <col min="5371" max="5616" width="9.140625" style="87"/>
    <col min="5617" max="5617" width="2.85546875" style="87" customWidth="1"/>
    <col min="5618" max="5618" width="3.7109375" style="87" customWidth="1"/>
    <col min="5619" max="5619" width="6.28515625" style="87" customWidth="1"/>
    <col min="5620" max="5620" width="37.28515625" style="87" customWidth="1"/>
    <col min="5621" max="5621" width="18.140625" style="87" customWidth="1"/>
    <col min="5622" max="5622" width="17.28515625" style="87" customWidth="1"/>
    <col min="5623" max="5623" width="17.5703125" style="87" customWidth="1"/>
    <col min="5624" max="5624" width="9.140625" style="87"/>
    <col min="5625" max="5625" width="10.42578125" style="87" bestFit="1" customWidth="1"/>
    <col min="5626" max="5626" width="9.42578125" style="87" bestFit="1" customWidth="1"/>
    <col min="5627" max="5872" width="9.140625" style="87"/>
    <col min="5873" max="5873" width="2.85546875" style="87" customWidth="1"/>
    <col min="5874" max="5874" width="3.7109375" style="87" customWidth="1"/>
    <col min="5875" max="5875" width="6.28515625" style="87" customWidth="1"/>
    <col min="5876" max="5876" width="37.28515625" style="87" customWidth="1"/>
    <col min="5877" max="5877" width="18.140625" style="87" customWidth="1"/>
    <col min="5878" max="5878" width="17.28515625" style="87" customWidth="1"/>
    <col min="5879" max="5879" width="17.5703125" style="87" customWidth="1"/>
    <col min="5880" max="5880" width="9.140625" style="87"/>
    <col min="5881" max="5881" width="10.42578125" style="87" bestFit="1" customWidth="1"/>
    <col min="5882" max="5882" width="9.42578125" style="87" bestFit="1" customWidth="1"/>
    <col min="5883" max="6128" width="9.140625" style="87"/>
    <col min="6129" max="6129" width="2.85546875" style="87" customWidth="1"/>
    <col min="6130" max="6130" width="3.7109375" style="87" customWidth="1"/>
    <col min="6131" max="6131" width="6.28515625" style="87" customWidth="1"/>
    <col min="6132" max="6132" width="37.28515625" style="87" customWidth="1"/>
    <col min="6133" max="6133" width="18.140625" style="87" customWidth="1"/>
    <col min="6134" max="6134" width="17.28515625" style="87" customWidth="1"/>
    <col min="6135" max="6135" width="17.5703125" style="87" customWidth="1"/>
    <col min="6136" max="6136" width="9.140625" style="87"/>
    <col min="6137" max="6137" width="10.42578125" style="87" bestFit="1" customWidth="1"/>
    <col min="6138" max="6138" width="9.42578125" style="87" bestFit="1" customWidth="1"/>
    <col min="6139" max="6384" width="9.140625" style="87"/>
    <col min="6385" max="6385" width="2.85546875" style="87" customWidth="1"/>
    <col min="6386" max="6386" width="3.7109375" style="87" customWidth="1"/>
    <col min="6387" max="6387" width="6.28515625" style="87" customWidth="1"/>
    <col min="6388" max="6388" width="37.28515625" style="87" customWidth="1"/>
    <col min="6389" max="6389" width="18.140625" style="87" customWidth="1"/>
    <col min="6390" max="6390" width="17.28515625" style="87" customWidth="1"/>
    <col min="6391" max="6391" width="17.5703125" style="87" customWidth="1"/>
    <col min="6392" max="6392" width="9.140625" style="87"/>
    <col min="6393" max="6393" width="10.42578125" style="87" bestFit="1" customWidth="1"/>
    <col min="6394" max="6394" width="9.42578125" style="87" bestFit="1" customWidth="1"/>
    <col min="6395" max="6640" width="9.140625" style="87"/>
    <col min="6641" max="6641" width="2.85546875" style="87" customWidth="1"/>
    <col min="6642" max="6642" width="3.7109375" style="87" customWidth="1"/>
    <col min="6643" max="6643" width="6.28515625" style="87" customWidth="1"/>
    <col min="6644" max="6644" width="37.28515625" style="87" customWidth="1"/>
    <col min="6645" max="6645" width="18.140625" style="87" customWidth="1"/>
    <col min="6646" max="6646" width="17.28515625" style="87" customWidth="1"/>
    <col min="6647" max="6647" width="17.5703125" style="87" customWidth="1"/>
    <col min="6648" max="6648" width="9.140625" style="87"/>
    <col min="6649" max="6649" width="10.42578125" style="87" bestFit="1" customWidth="1"/>
    <col min="6650" max="6650" width="9.42578125" style="87" bestFit="1" customWidth="1"/>
    <col min="6651" max="6896" width="9.140625" style="87"/>
    <col min="6897" max="6897" width="2.85546875" style="87" customWidth="1"/>
    <col min="6898" max="6898" width="3.7109375" style="87" customWidth="1"/>
    <col min="6899" max="6899" width="6.28515625" style="87" customWidth="1"/>
    <col min="6900" max="6900" width="37.28515625" style="87" customWidth="1"/>
    <col min="6901" max="6901" width="18.140625" style="87" customWidth="1"/>
    <col min="6902" max="6902" width="17.28515625" style="87" customWidth="1"/>
    <col min="6903" max="6903" width="17.5703125" style="87" customWidth="1"/>
    <col min="6904" max="6904" width="9.140625" style="87"/>
    <col min="6905" max="6905" width="10.42578125" style="87" bestFit="1" customWidth="1"/>
    <col min="6906" max="6906" width="9.42578125" style="87" bestFit="1" customWidth="1"/>
    <col min="6907" max="7152" width="9.140625" style="87"/>
    <col min="7153" max="7153" width="2.85546875" style="87" customWidth="1"/>
    <col min="7154" max="7154" width="3.7109375" style="87" customWidth="1"/>
    <col min="7155" max="7155" width="6.28515625" style="87" customWidth="1"/>
    <col min="7156" max="7156" width="37.28515625" style="87" customWidth="1"/>
    <col min="7157" max="7157" width="18.140625" style="87" customWidth="1"/>
    <col min="7158" max="7158" width="17.28515625" style="87" customWidth="1"/>
    <col min="7159" max="7159" width="17.5703125" style="87" customWidth="1"/>
    <col min="7160" max="7160" width="9.140625" style="87"/>
    <col min="7161" max="7161" width="10.42578125" style="87" bestFit="1" customWidth="1"/>
    <col min="7162" max="7162" width="9.42578125" style="87" bestFit="1" customWidth="1"/>
    <col min="7163" max="7408" width="9.140625" style="87"/>
    <col min="7409" max="7409" width="2.85546875" style="87" customWidth="1"/>
    <col min="7410" max="7410" width="3.7109375" style="87" customWidth="1"/>
    <col min="7411" max="7411" width="6.28515625" style="87" customWidth="1"/>
    <col min="7412" max="7412" width="37.28515625" style="87" customWidth="1"/>
    <col min="7413" max="7413" width="18.140625" style="87" customWidth="1"/>
    <col min="7414" max="7414" width="17.28515625" style="87" customWidth="1"/>
    <col min="7415" max="7415" width="17.5703125" style="87" customWidth="1"/>
    <col min="7416" max="7416" width="9.140625" style="87"/>
    <col min="7417" max="7417" width="10.42578125" style="87" bestFit="1" customWidth="1"/>
    <col min="7418" max="7418" width="9.42578125" style="87" bestFit="1" customWidth="1"/>
    <col min="7419" max="7664" width="9.140625" style="87"/>
    <col min="7665" max="7665" width="2.85546875" style="87" customWidth="1"/>
    <col min="7666" max="7666" width="3.7109375" style="87" customWidth="1"/>
    <col min="7667" max="7667" width="6.28515625" style="87" customWidth="1"/>
    <col min="7668" max="7668" width="37.28515625" style="87" customWidth="1"/>
    <col min="7669" max="7669" width="18.140625" style="87" customWidth="1"/>
    <col min="7670" max="7670" width="17.28515625" style="87" customWidth="1"/>
    <col min="7671" max="7671" width="17.5703125" style="87" customWidth="1"/>
    <col min="7672" max="7672" width="9.140625" style="87"/>
    <col min="7673" max="7673" width="10.42578125" style="87" bestFit="1" customWidth="1"/>
    <col min="7674" max="7674" width="9.42578125" style="87" bestFit="1" customWidth="1"/>
    <col min="7675" max="7920" width="9.140625" style="87"/>
    <col min="7921" max="7921" width="2.85546875" style="87" customWidth="1"/>
    <col min="7922" max="7922" width="3.7109375" style="87" customWidth="1"/>
    <col min="7923" max="7923" width="6.28515625" style="87" customWidth="1"/>
    <col min="7924" max="7924" width="37.28515625" style="87" customWidth="1"/>
    <col min="7925" max="7925" width="18.140625" style="87" customWidth="1"/>
    <col min="7926" max="7926" width="17.28515625" style="87" customWidth="1"/>
    <col min="7927" max="7927" width="17.5703125" style="87" customWidth="1"/>
    <col min="7928" max="7928" width="9.140625" style="87"/>
    <col min="7929" max="7929" width="10.42578125" style="87" bestFit="1" customWidth="1"/>
    <col min="7930" max="7930" width="9.42578125" style="87" bestFit="1" customWidth="1"/>
    <col min="7931" max="8176" width="9.140625" style="87"/>
    <col min="8177" max="8177" width="2.85546875" style="87" customWidth="1"/>
    <col min="8178" max="8178" width="3.7109375" style="87" customWidth="1"/>
    <col min="8179" max="8179" width="6.28515625" style="87" customWidth="1"/>
    <col min="8180" max="8180" width="37.28515625" style="87" customWidth="1"/>
    <col min="8181" max="8181" width="18.140625" style="87" customWidth="1"/>
    <col min="8182" max="8182" width="17.28515625" style="87" customWidth="1"/>
    <col min="8183" max="8183" width="17.5703125" style="87" customWidth="1"/>
    <col min="8184" max="8184" width="9.140625" style="87"/>
    <col min="8185" max="8185" width="10.42578125" style="87" bestFit="1" customWidth="1"/>
    <col min="8186" max="8186" width="9.42578125" style="87" bestFit="1" customWidth="1"/>
    <col min="8187" max="8432" width="9.140625" style="87"/>
    <col min="8433" max="8433" width="2.85546875" style="87" customWidth="1"/>
    <col min="8434" max="8434" width="3.7109375" style="87" customWidth="1"/>
    <col min="8435" max="8435" width="6.28515625" style="87" customWidth="1"/>
    <col min="8436" max="8436" width="37.28515625" style="87" customWidth="1"/>
    <col min="8437" max="8437" width="18.140625" style="87" customWidth="1"/>
    <col min="8438" max="8438" width="17.28515625" style="87" customWidth="1"/>
    <col min="8439" max="8439" width="17.5703125" style="87" customWidth="1"/>
    <col min="8440" max="8440" width="9.140625" style="87"/>
    <col min="8441" max="8441" width="10.42578125" style="87" bestFit="1" customWidth="1"/>
    <col min="8442" max="8442" width="9.42578125" style="87" bestFit="1" customWidth="1"/>
    <col min="8443" max="8688" width="9.140625" style="87"/>
    <col min="8689" max="8689" width="2.85546875" style="87" customWidth="1"/>
    <col min="8690" max="8690" width="3.7109375" style="87" customWidth="1"/>
    <col min="8691" max="8691" width="6.28515625" style="87" customWidth="1"/>
    <col min="8692" max="8692" width="37.28515625" style="87" customWidth="1"/>
    <col min="8693" max="8693" width="18.140625" style="87" customWidth="1"/>
    <col min="8694" max="8694" width="17.28515625" style="87" customWidth="1"/>
    <col min="8695" max="8695" width="17.5703125" style="87" customWidth="1"/>
    <col min="8696" max="8696" width="9.140625" style="87"/>
    <col min="8697" max="8697" width="10.42578125" style="87" bestFit="1" customWidth="1"/>
    <col min="8698" max="8698" width="9.42578125" style="87" bestFit="1" customWidth="1"/>
    <col min="8699" max="8944" width="9.140625" style="87"/>
    <col min="8945" max="8945" width="2.85546875" style="87" customWidth="1"/>
    <col min="8946" max="8946" width="3.7109375" style="87" customWidth="1"/>
    <col min="8947" max="8947" width="6.28515625" style="87" customWidth="1"/>
    <col min="8948" max="8948" width="37.28515625" style="87" customWidth="1"/>
    <col min="8949" max="8949" width="18.140625" style="87" customWidth="1"/>
    <col min="8950" max="8950" width="17.28515625" style="87" customWidth="1"/>
    <col min="8951" max="8951" width="17.5703125" style="87" customWidth="1"/>
    <col min="8952" max="8952" width="9.140625" style="87"/>
    <col min="8953" max="8953" width="10.42578125" style="87" bestFit="1" customWidth="1"/>
    <col min="8954" max="8954" width="9.42578125" style="87" bestFit="1" customWidth="1"/>
    <col min="8955" max="9200" width="9.140625" style="87"/>
    <col min="9201" max="9201" width="2.85546875" style="87" customWidth="1"/>
    <col min="9202" max="9202" width="3.7109375" style="87" customWidth="1"/>
    <col min="9203" max="9203" width="6.28515625" style="87" customWidth="1"/>
    <col min="9204" max="9204" width="37.28515625" style="87" customWidth="1"/>
    <col min="9205" max="9205" width="18.140625" style="87" customWidth="1"/>
    <col min="9206" max="9206" width="17.28515625" style="87" customWidth="1"/>
    <col min="9207" max="9207" width="17.5703125" style="87" customWidth="1"/>
    <col min="9208" max="9208" width="9.140625" style="87"/>
    <col min="9209" max="9209" width="10.42578125" style="87" bestFit="1" customWidth="1"/>
    <col min="9210" max="9210" width="9.42578125" style="87" bestFit="1" customWidth="1"/>
    <col min="9211" max="9456" width="9.140625" style="87"/>
    <col min="9457" max="9457" width="2.85546875" style="87" customWidth="1"/>
    <col min="9458" max="9458" width="3.7109375" style="87" customWidth="1"/>
    <col min="9459" max="9459" width="6.28515625" style="87" customWidth="1"/>
    <col min="9460" max="9460" width="37.28515625" style="87" customWidth="1"/>
    <col min="9461" max="9461" width="18.140625" style="87" customWidth="1"/>
    <col min="9462" max="9462" width="17.28515625" style="87" customWidth="1"/>
    <col min="9463" max="9463" width="17.5703125" style="87" customWidth="1"/>
    <col min="9464" max="9464" width="9.140625" style="87"/>
    <col min="9465" max="9465" width="10.42578125" style="87" bestFit="1" customWidth="1"/>
    <col min="9466" max="9466" width="9.42578125" style="87" bestFit="1" customWidth="1"/>
    <col min="9467" max="9712" width="9.140625" style="87"/>
    <col min="9713" max="9713" width="2.85546875" style="87" customWidth="1"/>
    <col min="9714" max="9714" width="3.7109375" style="87" customWidth="1"/>
    <col min="9715" max="9715" width="6.28515625" style="87" customWidth="1"/>
    <col min="9716" max="9716" width="37.28515625" style="87" customWidth="1"/>
    <col min="9717" max="9717" width="18.140625" style="87" customWidth="1"/>
    <col min="9718" max="9718" width="17.28515625" style="87" customWidth="1"/>
    <col min="9719" max="9719" width="17.5703125" style="87" customWidth="1"/>
    <col min="9720" max="9720" width="9.140625" style="87"/>
    <col min="9721" max="9721" width="10.42578125" style="87" bestFit="1" customWidth="1"/>
    <col min="9722" max="9722" width="9.42578125" style="87" bestFit="1" customWidth="1"/>
    <col min="9723" max="9968" width="9.140625" style="87"/>
    <col min="9969" max="9969" width="2.85546875" style="87" customWidth="1"/>
    <col min="9970" max="9970" width="3.7109375" style="87" customWidth="1"/>
    <col min="9971" max="9971" width="6.28515625" style="87" customWidth="1"/>
    <col min="9972" max="9972" width="37.28515625" style="87" customWidth="1"/>
    <col min="9973" max="9973" width="18.140625" style="87" customWidth="1"/>
    <col min="9974" max="9974" width="17.28515625" style="87" customWidth="1"/>
    <col min="9975" max="9975" width="17.5703125" style="87" customWidth="1"/>
    <col min="9976" max="9976" width="9.140625" style="87"/>
    <col min="9977" max="9977" width="10.42578125" style="87" bestFit="1" customWidth="1"/>
    <col min="9978" max="9978" width="9.42578125" style="87" bestFit="1" customWidth="1"/>
    <col min="9979" max="10224" width="9.140625" style="87"/>
    <col min="10225" max="10225" width="2.85546875" style="87" customWidth="1"/>
    <col min="10226" max="10226" width="3.7109375" style="87" customWidth="1"/>
    <col min="10227" max="10227" width="6.28515625" style="87" customWidth="1"/>
    <col min="10228" max="10228" width="37.28515625" style="87" customWidth="1"/>
    <col min="10229" max="10229" width="18.140625" style="87" customWidth="1"/>
    <col min="10230" max="10230" width="17.28515625" style="87" customWidth="1"/>
    <col min="10231" max="10231" width="17.5703125" style="87" customWidth="1"/>
    <col min="10232" max="10232" width="9.140625" style="87"/>
    <col min="10233" max="10233" width="10.42578125" style="87" bestFit="1" customWidth="1"/>
    <col min="10234" max="10234" width="9.42578125" style="87" bestFit="1" customWidth="1"/>
    <col min="10235" max="10480" width="9.140625" style="87"/>
    <col min="10481" max="10481" width="2.85546875" style="87" customWidth="1"/>
    <col min="10482" max="10482" width="3.7109375" style="87" customWidth="1"/>
    <col min="10483" max="10483" width="6.28515625" style="87" customWidth="1"/>
    <col min="10484" max="10484" width="37.28515625" style="87" customWidth="1"/>
    <col min="10485" max="10485" width="18.140625" style="87" customWidth="1"/>
    <col min="10486" max="10486" width="17.28515625" style="87" customWidth="1"/>
    <col min="10487" max="10487" width="17.5703125" style="87" customWidth="1"/>
    <col min="10488" max="10488" width="9.140625" style="87"/>
    <col min="10489" max="10489" width="10.42578125" style="87" bestFit="1" customWidth="1"/>
    <col min="10490" max="10490" width="9.42578125" style="87" bestFit="1" customWidth="1"/>
    <col min="10491" max="10736" width="9.140625" style="87"/>
    <col min="10737" max="10737" width="2.85546875" style="87" customWidth="1"/>
    <col min="10738" max="10738" width="3.7109375" style="87" customWidth="1"/>
    <col min="10739" max="10739" width="6.28515625" style="87" customWidth="1"/>
    <col min="10740" max="10740" width="37.28515625" style="87" customWidth="1"/>
    <col min="10741" max="10741" width="18.140625" style="87" customWidth="1"/>
    <col min="10742" max="10742" width="17.28515625" style="87" customWidth="1"/>
    <col min="10743" max="10743" width="17.5703125" style="87" customWidth="1"/>
    <col min="10744" max="10744" width="9.140625" style="87"/>
    <col min="10745" max="10745" width="10.42578125" style="87" bestFit="1" customWidth="1"/>
    <col min="10746" max="10746" width="9.42578125" style="87" bestFit="1" customWidth="1"/>
    <col min="10747" max="10992" width="9.140625" style="87"/>
    <col min="10993" max="10993" width="2.85546875" style="87" customWidth="1"/>
    <col min="10994" max="10994" width="3.7109375" style="87" customWidth="1"/>
    <col min="10995" max="10995" width="6.28515625" style="87" customWidth="1"/>
    <col min="10996" max="10996" width="37.28515625" style="87" customWidth="1"/>
    <col min="10997" max="10997" width="18.140625" style="87" customWidth="1"/>
    <col min="10998" max="10998" width="17.28515625" style="87" customWidth="1"/>
    <col min="10999" max="10999" width="17.5703125" style="87" customWidth="1"/>
    <col min="11000" max="11000" width="9.140625" style="87"/>
    <col min="11001" max="11001" width="10.42578125" style="87" bestFit="1" customWidth="1"/>
    <col min="11002" max="11002" width="9.42578125" style="87" bestFit="1" customWidth="1"/>
    <col min="11003" max="11248" width="9.140625" style="87"/>
    <col min="11249" max="11249" width="2.85546875" style="87" customWidth="1"/>
    <col min="11250" max="11250" width="3.7109375" style="87" customWidth="1"/>
    <col min="11251" max="11251" width="6.28515625" style="87" customWidth="1"/>
    <col min="11252" max="11252" width="37.28515625" style="87" customWidth="1"/>
    <col min="11253" max="11253" width="18.140625" style="87" customWidth="1"/>
    <col min="11254" max="11254" width="17.28515625" style="87" customWidth="1"/>
    <col min="11255" max="11255" width="17.5703125" style="87" customWidth="1"/>
    <col min="11256" max="11256" width="9.140625" style="87"/>
    <col min="11257" max="11257" width="10.42578125" style="87" bestFit="1" customWidth="1"/>
    <col min="11258" max="11258" width="9.42578125" style="87" bestFit="1" customWidth="1"/>
    <col min="11259" max="11504" width="9.140625" style="87"/>
    <col min="11505" max="11505" width="2.85546875" style="87" customWidth="1"/>
    <col min="11506" max="11506" width="3.7109375" style="87" customWidth="1"/>
    <col min="11507" max="11507" width="6.28515625" style="87" customWidth="1"/>
    <col min="11508" max="11508" width="37.28515625" style="87" customWidth="1"/>
    <col min="11509" max="11509" width="18.140625" style="87" customWidth="1"/>
    <col min="11510" max="11510" width="17.28515625" style="87" customWidth="1"/>
    <col min="11511" max="11511" width="17.5703125" style="87" customWidth="1"/>
    <col min="11512" max="11512" width="9.140625" style="87"/>
    <col min="11513" max="11513" width="10.42578125" style="87" bestFit="1" customWidth="1"/>
    <col min="11514" max="11514" width="9.42578125" style="87" bestFit="1" customWidth="1"/>
    <col min="11515" max="11760" width="9.140625" style="87"/>
    <col min="11761" max="11761" width="2.85546875" style="87" customWidth="1"/>
    <col min="11762" max="11762" width="3.7109375" style="87" customWidth="1"/>
    <col min="11763" max="11763" width="6.28515625" style="87" customWidth="1"/>
    <col min="11764" max="11764" width="37.28515625" style="87" customWidth="1"/>
    <col min="11765" max="11765" width="18.140625" style="87" customWidth="1"/>
    <col min="11766" max="11766" width="17.28515625" style="87" customWidth="1"/>
    <col min="11767" max="11767" width="17.5703125" style="87" customWidth="1"/>
    <col min="11768" max="11768" width="9.140625" style="87"/>
    <col min="11769" max="11769" width="10.42578125" style="87" bestFit="1" customWidth="1"/>
    <col min="11770" max="11770" width="9.42578125" style="87" bestFit="1" customWidth="1"/>
    <col min="11771" max="12016" width="9.140625" style="87"/>
    <col min="12017" max="12017" width="2.85546875" style="87" customWidth="1"/>
    <col min="12018" max="12018" width="3.7109375" style="87" customWidth="1"/>
    <col min="12019" max="12019" width="6.28515625" style="87" customWidth="1"/>
    <col min="12020" max="12020" width="37.28515625" style="87" customWidth="1"/>
    <col min="12021" max="12021" width="18.140625" style="87" customWidth="1"/>
    <col min="12022" max="12022" width="17.28515625" style="87" customWidth="1"/>
    <col min="12023" max="12023" width="17.5703125" style="87" customWidth="1"/>
    <col min="12024" max="12024" width="9.140625" style="87"/>
    <col min="12025" max="12025" width="10.42578125" style="87" bestFit="1" customWidth="1"/>
    <col min="12026" max="12026" width="9.42578125" style="87" bestFit="1" customWidth="1"/>
    <col min="12027" max="12272" width="9.140625" style="87"/>
    <col min="12273" max="12273" width="2.85546875" style="87" customWidth="1"/>
    <col min="12274" max="12274" width="3.7109375" style="87" customWidth="1"/>
    <col min="12275" max="12275" width="6.28515625" style="87" customWidth="1"/>
    <col min="12276" max="12276" width="37.28515625" style="87" customWidth="1"/>
    <col min="12277" max="12277" width="18.140625" style="87" customWidth="1"/>
    <col min="12278" max="12278" width="17.28515625" style="87" customWidth="1"/>
    <col min="12279" max="12279" width="17.5703125" style="87" customWidth="1"/>
    <col min="12280" max="12280" width="9.140625" style="87"/>
    <col min="12281" max="12281" width="10.42578125" style="87" bestFit="1" customWidth="1"/>
    <col min="12282" max="12282" width="9.42578125" style="87" bestFit="1" customWidth="1"/>
    <col min="12283" max="12528" width="9.140625" style="87"/>
    <col min="12529" max="12529" width="2.85546875" style="87" customWidth="1"/>
    <col min="12530" max="12530" width="3.7109375" style="87" customWidth="1"/>
    <col min="12531" max="12531" width="6.28515625" style="87" customWidth="1"/>
    <col min="12532" max="12532" width="37.28515625" style="87" customWidth="1"/>
    <col min="12533" max="12533" width="18.140625" style="87" customWidth="1"/>
    <col min="12534" max="12534" width="17.28515625" style="87" customWidth="1"/>
    <col min="12535" max="12535" width="17.5703125" style="87" customWidth="1"/>
    <col min="12536" max="12536" width="9.140625" style="87"/>
    <col min="12537" max="12537" width="10.42578125" style="87" bestFit="1" customWidth="1"/>
    <col min="12538" max="12538" width="9.42578125" style="87" bestFit="1" customWidth="1"/>
    <col min="12539" max="12784" width="9.140625" style="87"/>
    <col min="12785" max="12785" width="2.85546875" style="87" customWidth="1"/>
    <col min="12786" max="12786" width="3.7109375" style="87" customWidth="1"/>
    <col min="12787" max="12787" width="6.28515625" style="87" customWidth="1"/>
    <col min="12788" max="12788" width="37.28515625" style="87" customWidth="1"/>
    <col min="12789" max="12789" width="18.140625" style="87" customWidth="1"/>
    <col min="12790" max="12790" width="17.28515625" style="87" customWidth="1"/>
    <col min="12791" max="12791" width="17.5703125" style="87" customWidth="1"/>
    <col min="12792" max="12792" width="9.140625" style="87"/>
    <col min="12793" max="12793" width="10.42578125" style="87" bestFit="1" customWidth="1"/>
    <col min="12794" max="12794" width="9.42578125" style="87" bestFit="1" customWidth="1"/>
    <col min="12795" max="13040" width="9.140625" style="87"/>
    <col min="13041" max="13041" width="2.85546875" style="87" customWidth="1"/>
    <col min="13042" max="13042" width="3.7109375" style="87" customWidth="1"/>
    <col min="13043" max="13043" width="6.28515625" style="87" customWidth="1"/>
    <col min="13044" max="13044" width="37.28515625" style="87" customWidth="1"/>
    <col min="13045" max="13045" width="18.140625" style="87" customWidth="1"/>
    <col min="13046" max="13046" width="17.28515625" style="87" customWidth="1"/>
    <col min="13047" max="13047" width="17.5703125" style="87" customWidth="1"/>
    <col min="13048" max="13048" width="9.140625" style="87"/>
    <col min="13049" max="13049" width="10.42578125" style="87" bestFit="1" customWidth="1"/>
    <col min="13050" max="13050" width="9.42578125" style="87" bestFit="1" customWidth="1"/>
    <col min="13051" max="13296" width="9.140625" style="87"/>
    <col min="13297" max="13297" width="2.85546875" style="87" customWidth="1"/>
    <col min="13298" max="13298" width="3.7109375" style="87" customWidth="1"/>
    <col min="13299" max="13299" width="6.28515625" style="87" customWidth="1"/>
    <col min="13300" max="13300" width="37.28515625" style="87" customWidth="1"/>
    <col min="13301" max="13301" width="18.140625" style="87" customWidth="1"/>
    <col min="13302" max="13302" width="17.28515625" style="87" customWidth="1"/>
    <col min="13303" max="13303" width="17.5703125" style="87" customWidth="1"/>
    <col min="13304" max="13304" width="9.140625" style="87"/>
    <col min="13305" max="13305" width="10.42578125" style="87" bestFit="1" customWidth="1"/>
    <col min="13306" max="13306" width="9.42578125" style="87" bestFit="1" customWidth="1"/>
    <col min="13307" max="13552" width="9.140625" style="87"/>
    <col min="13553" max="13553" width="2.85546875" style="87" customWidth="1"/>
    <col min="13554" max="13554" width="3.7109375" style="87" customWidth="1"/>
    <col min="13555" max="13555" width="6.28515625" style="87" customWidth="1"/>
    <col min="13556" max="13556" width="37.28515625" style="87" customWidth="1"/>
    <col min="13557" max="13557" width="18.140625" style="87" customWidth="1"/>
    <col min="13558" max="13558" width="17.28515625" style="87" customWidth="1"/>
    <col min="13559" max="13559" width="17.5703125" style="87" customWidth="1"/>
    <col min="13560" max="13560" width="9.140625" style="87"/>
    <col min="13561" max="13561" width="10.42578125" style="87" bestFit="1" customWidth="1"/>
    <col min="13562" max="13562" width="9.42578125" style="87" bestFit="1" customWidth="1"/>
    <col min="13563" max="13808" width="9.140625" style="87"/>
    <col min="13809" max="13809" width="2.85546875" style="87" customWidth="1"/>
    <col min="13810" max="13810" width="3.7109375" style="87" customWidth="1"/>
    <col min="13811" max="13811" width="6.28515625" style="87" customWidth="1"/>
    <col min="13812" max="13812" width="37.28515625" style="87" customWidth="1"/>
    <col min="13813" max="13813" width="18.140625" style="87" customWidth="1"/>
    <col min="13814" max="13814" width="17.28515625" style="87" customWidth="1"/>
    <col min="13815" max="13815" width="17.5703125" style="87" customWidth="1"/>
    <col min="13816" max="13816" width="9.140625" style="87"/>
    <col min="13817" max="13817" width="10.42578125" style="87" bestFit="1" customWidth="1"/>
    <col min="13818" max="13818" width="9.42578125" style="87" bestFit="1" customWidth="1"/>
    <col min="13819" max="14064" width="9.140625" style="87"/>
    <col min="14065" max="14065" width="2.85546875" style="87" customWidth="1"/>
    <col min="14066" max="14066" width="3.7109375" style="87" customWidth="1"/>
    <col min="14067" max="14067" width="6.28515625" style="87" customWidth="1"/>
    <col min="14068" max="14068" width="37.28515625" style="87" customWidth="1"/>
    <col min="14069" max="14069" width="18.140625" style="87" customWidth="1"/>
    <col min="14070" max="14070" width="17.28515625" style="87" customWidth="1"/>
    <col min="14071" max="14071" width="17.5703125" style="87" customWidth="1"/>
    <col min="14072" max="14072" width="9.140625" style="87"/>
    <col min="14073" max="14073" width="10.42578125" style="87" bestFit="1" customWidth="1"/>
    <col min="14074" max="14074" width="9.42578125" style="87" bestFit="1" customWidth="1"/>
    <col min="14075" max="14320" width="9.140625" style="87"/>
    <col min="14321" max="14321" width="2.85546875" style="87" customWidth="1"/>
    <col min="14322" max="14322" width="3.7109375" style="87" customWidth="1"/>
    <col min="14323" max="14323" width="6.28515625" style="87" customWidth="1"/>
    <col min="14324" max="14324" width="37.28515625" style="87" customWidth="1"/>
    <col min="14325" max="14325" width="18.140625" style="87" customWidth="1"/>
    <col min="14326" max="14326" width="17.28515625" style="87" customWidth="1"/>
    <col min="14327" max="14327" width="17.5703125" style="87" customWidth="1"/>
    <col min="14328" max="14328" width="9.140625" style="87"/>
    <col min="14329" max="14329" width="10.42578125" style="87" bestFit="1" customWidth="1"/>
    <col min="14330" max="14330" width="9.42578125" style="87" bestFit="1" customWidth="1"/>
    <col min="14331" max="14576" width="9.140625" style="87"/>
    <col min="14577" max="14577" width="2.85546875" style="87" customWidth="1"/>
    <col min="14578" max="14578" width="3.7109375" style="87" customWidth="1"/>
    <col min="14579" max="14579" width="6.28515625" style="87" customWidth="1"/>
    <col min="14580" max="14580" width="37.28515625" style="87" customWidth="1"/>
    <col min="14581" max="14581" width="18.140625" style="87" customWidth="1"/>
    <col min="14582" max="14582" width="17.28515625" style="87" customWidth="1"/>
    <col min="14583" max="14583" width="17.5703125" style="87" customWidth="1"/>
    <col min="14584" max="14584" width="9.140625" style="87"/>
    <col min="14585" max="14585" width="10.42578125" style="87" bestFit="1" customWidth="1"/>
    <col min="14586" max="14586" width="9.42578125" style="87" bestFit="1" customWidth="1"/>
    <col min="14587" max="14832" width="9.140625" style="87"/>
    <col min="14833" max="14833" width="2.85546875" style="87" customWidth="1"/>
    <col min="14834" max="14834" width="3.7109375" style="87" customWidth="1"/>
    <col min="14835" max="14835" width="6.28515625" style="87" customWidth="1"/>
    <col min="14836" max="14836" width="37.28515625" style="87" customWidth="1"/>
    <col min="14837" max="14837" width="18.140625" style="87" customWidth="1"/>
    <col min="14838" max="14838" width="17.28515625" style="87" customWidth="1"/>
    <col min="14839" max="14839" width="17.5703125" style="87" customWidth="1"/>
    <col min="14840" max="14840" width="9.140625" style="87"/>
    <col min="14841" max="14841" width="10.42578125" style="87" bestFit="1" customWidth="1"/>
    <col min="14842" max="14842" width="9.42578125" style="87" bestFit="1" customWidth="1"/>
    <col min="14843" max="15088" width="9.140625" style="87"/>
    <col min="15089" max="15089" width="2.85546875" style="87" customWidth="1"/>
    <col min="15090" max="15090" width="3.7109375" style="87" customWidth="1"/>
    <col min="15091" max="15091" width="6.28515625" style="87" customWidth="1"/>
    <col min="15092" max="15092" width="37.28515625" style="87" customWidth="1"/>
    <col min="15093" max="15093" width="18.140625" style="87" customWidth="1"/>
    <col min="15094" max="15094" width="17.28515625" style="87" customWidth="1"/>
    <col min="15095" max="15095" width="17.5703125" style="87" customWidth="1"/>
    <col min="15096" max="15096" width="9.140625" style="87"/>
    <col min="15097" max="15097" width="10.42578125" style="87" bestFit="1" customWidth="1"/>
    <col min="15098" max="15098" width="9.42578125" style="87" bestFit="1" customWidth="1"/>
    <col min="15099" max="15344" width="9.140625" style="87"/>
    <col min="15345" max="15345" width="2.85546875" style="87" customWidth="1"/>
    <col min="15346" max="15346" width="3.7109375" style="87" customWidth="1"/>
    <col min="15347" max="15347" width="6.28515625" style="87" customWidth="1"/>
    <col min="15348" max="15348" width="37.28515625" style="87" customWidth="1"/>
    <col min="15349" max="15349" width="18.140625" style="87" customWidth="1"/>
    <col min="15350" max="15350" width="17.28515625" style="87" customWidth="1"/>
    <col min="15351" max="15351" width="17.5703125" style="87" customWidth="1"/>
    <col min="15352" max="15352" width="9.140625" style="87"/>
    <col min="15353" max="15353" width="10.42578125" style="87" bestFit="1" customWidth="1"/>
    <col min="15354" max="15354" width="9.42578125" style="87" bestFit="1" customWidth="1"/>
    <col min="15355" max="15600" width="9.140625" style="87"/>
    <col min="15601" max="15601" width="2.85546875" style="87" customWidth="1"/>
    <col min="15602" max="15602" width="3.7109375" style="87" customWidth="1"/>
    <col min="15603" max="15603" width="6.28515625" style="87" customWidth="1"/>
    <col min="15604" max="15604" width="37.28515625" style="87" customWidth="1"/>
    <col min="15605" max="15605" width="18.140625" style="87" customWidth="1"/>
    <col min="15606" max="15606" width="17.28515625" style="87" customWidth="1"/>
    <col min="15607" max="15607" width="17.5703125" style="87" customWidth="1"/>
    <col min="15608" max="15608" width="9.140625" style="87"/>
    <col min="15609" max="15609" width="10.42578125" style="87" bestFit="1" customWidth="1"/>
    <col min="15610" max="15610" width="9.42578125" style="87" bestFit="1" customWidth="1"/>
    <col min="15611" max="15856" width="9.140625" style="87"/>
    <col min="15857" max="15857" width="2.85546875" style="87" customWidth="1"/>
    <col min="15858" max="15858" width="3.7109375" style="87" customWidth="1"/>
    <col min="15859" max="15859" width="6.28515625" style="87" customWidth="1"/>
    <col min="15860" max="15860" width="37.28515625" style="87" customWidth="1"/>
    <col min="15861" max="15861" width="18.140625" style="87" customWidth="1"/>
    <col min="15862" max="15862" width="17.28515625" style="87" customWidth="1"/>
    <col min="15863" max="15863" width="17.5703125" style="87" customWidth="1"/>
    <col min="15864" max="15864" width="9.140625" style="87"/>
    <col min="15865" max="15865" width="10.42578125" style="87" bestFit="1" customWidth="1"/>
    <col min="15866" max="15866" width="9.42578125" style="87" bestFit="1" customWidth="1"/>
    <col min="15867" max="16112" width="9.140625" style="87"/>
    <col min="16113" max="16113" width="2.85546875" style="87" customWidth="1"/>
    <col min="16114" max="16114" width="3.7109375" style="87" customWidth="1"/>
    <col min="16115" max="16115" width="6.28515625" style="87" customWidth="1"/>
    <col min="16116" max="16116" width="37.28515625" style="87" customWidth="1"/>
    <col min="16117" max="16117" width="18.140625" style="87" customWidth="1"/>
    <col min="16118" max="16118" width="17.28515625" style="87" customWidth="1"/>
    <col min="16119" max="16119" width="17.5703125" style="87" customWidth="1"/>
    <col min="16120" max="16120" width="9.140625" style="87"/>
    <col min="16121" max="16121" width="10.42578125" style="87" bestFit="1" customWidth="1"/>
    <col min="16122" max="16122" width="9.42578125" style="87" bestFit="1" customWidth="1"/>
    <col min="16123" max="16384" width="9.140625" style="87"/>
  </cols>
  <sheetData>
    <row r="1" spans="1:10" ht="33" customHeight="1" x14ac:dyDescent="0.2">
      <c r="A1" s="394" t="s">
        <v>7</v>
      </c>
      <c r="B1" s="394"/>
      <c r="C1" s="394"/>
      <c r="D1" s="394"/>
      <c r="E1" s="394"/>
      <c r="F1" s="394"/>
      <c r="G1" s="394"/>
      <c r="H1" s="394"/>
      <c r="I1" s="394"/>
      <c r="J1" s="394"/>
    </row>
    <row r="2" spans="1:10" s="89" customFormat="1" ht="74.25" customHeight="1" x14ac:dyDescent="0.2">
      <c r="A2" s="88" t="s">
        <v>8</v>
      </c>
      <c r="B2" s="88" t="s">
        <v>9</v>
      </c>
      <c r="C2" s="225" t="s">
        <v>10</v>
      </c>
      <c r="D2" s="226" t="s">
        <v>77</v>
      </c>
      <c r="E2" s="226" t="s">
        <v>437</v>
      </c>
      <c r="F2" s="225"/>
      <c r="G2" s="221" t="s">
        <v>11</v>
      </c>
      <c r="H2" s="243" t="s">
        <v>500</v>
      </c>
      <c r="I2" s="319" t="s">
        <v>420</v>
      </c>
      <c r="J2" s="319" t="s">
        <v>501</v>
      </c>
    </row>
    <row r="3" spans="1:10" s="117" customFormat="1" ht="13.5" customHeight="1" x14ac:dyDescent="0.15">
      <c r="A3" s="116">
        <v>1</v>
      </c>
      <c r="B3" s="116">
        <v>2</v>
      </c>
      <c r="C3" s="116">
        <v>3</v>
      </c>
      <c r="D3" s="116">
        <v>4</v>
      </c>
      <c r="E3" s="116">
        <v>5</v>
      </c>
      <c r="F3" s="116">
        <v>6</v>
      </c>
      <c r="G3" s="116">
        <v>4</v>
      </c>
      <c r="H3" s="116">
        <v>5</v>
      </c>
      <c r="I3" s="341">
        <v>6</v>
      </c>
      <c r="J3" s="341">
        <v>7</v>
      </c>
    </row>
    <row r="4" spans="1:10" ht="20.100000000000001" customHeight="1" x14ac:dyDescent="0.2">
      <c r="A4" s="90">
        <v>3</v>
      </c>
      <c r="B4" s="91"/>
      <c r="C4" s="97"/>
      <c r="D4" s="97"/>
      <c r="E4" s="97"/>
      <c r="F4" s="97"/>
      <c r="G4" s="176" t="s">
        <v>12</v>
      </c>
      <c r="H4" s="227">
        <f>H5+H47+H207+H223+H217</f>
        <v>22494033.649999999</v>
      </c>
      <c r="I4" s="227">
        <f>I5+I47+I207+I223+I217</f>
        <v>4075343.3499999996</v>
      </c>
      <c r="J4" s="227">
        <f>J5+J47+J207+J223+J217</f>
        <v>26569377</v>
      </c>
    </row>
    <row r="5" spans="1:10" ht="20.100000000000001" customHeight="1" x14ac:dyDescent="0.2">
      <c r="A5" s="91"/>
      <c r="B5" s="91">
        <v>31</v>
      </c>
      <c r="C5" s="99"/>
      <c r="D5" s="99"/>
      <c r="E5" s="99"/>
      <c r="F5" s="99"/>
      <c r="G5" s="222" t="s">
        <v>13</v>
      </c>
      <c r="H5" s="101">
        <f>H6+H21+H35</f>
        <v>11312000</v>
      </c>
      <c r="I5" s="101">
        <f>I6+I21+I35</f>
        <v>2573079</v>
      </c>
      <c r="J5" s="101">
        <f>J6+J21+J35</f>
        <v>13885079</v>
      </c>
    </row>
    <row r="6" spans="1:10" s="89" customFormat="1" ht="20.100000000000001" customHeight="1" x14ac:dyDescent="0.2">
      <c r="A6" s="91"/>
      <c r="B6" s="91"/>
      <c r="C6" s="99">
        <v>311</v>
      </c>
      <c r="D6" s="99"/>
      <c r="E6" s="99"/>
      <c r="F6" s="99"/>
      <c r="G6" s="222" t="s">
        <v>14</v>
      </c>
      <c r="H6" s="101">
        <f>H7+H14+H17</f>
        <v>9327500</v>
      </c>
      <c r="I6" s="101">
        <f>I7+I14+I17</f>
        <v>2176560</v>
      </c>
      <c r="J6" s="101">
        <f>J7+J14+J17</f>
        <v>11504060</v>
      </c>
    </row>
    <row r="7" spans="1:10" ht="20.100000000000001" hidden="1" customHeight="1" x14ac:dyDescent="0.2">
      <c r="A7" s="92"/>
      <c r="B7" s="92"/>
      <c r="C7" s="97"/>
      <c r="D7" s="97">
        <v>3111</v>
      </c>
      <c r="E7" s="97"/>
      <c r="F7" s="97"/>
      <c r="G7" s="106" t="s">
        <v>15</v>
      </c>
      <c r="H7" s="102">
        <f t="shared" ref="H7:J7" si="0">H8</f>
        <v>8314000</v>
      </c>
      <c r="I7" s="102">
        <f t="shared" si="0"/>
        <v>1681560</v>
      </c>
      <c r="J7" s="102">
        <f t="shared" si="0"/>
        <v>9995560</v>
      </c>
    </row>
    <row r="8" spans="1:10" ht="20.100000000000001" hidden="1" customHeight="1" x14ac:dyDescent="0.2">
      <c r="A8" s="92"/>
      <c r="B8" s="92"/>
      <c r="C8" s="97"/>
      <c r="D8" s="97"/>
      <c r="E8" s="97">
        <v>31111</v>
      </c>
      <c r="F8" s="97"/>
      <c r="G8" s="106" t="s">
        <v>83</v>
      </c>
      <c r="H8" s="102">
        <f>H9+H10+H11+H12+H13</f>
        <v>8314000</v>
      </c>
      <c r="I8" s="102">
        <f>I9+I10+I11+I12+I13</f>
        <v>1681560</v>
      </c>
      <c r="J8" s="102">
        <f>J9+J10+J11+J12+J13</f>
        <v>9995560</v>
      </c>
    </row>
    <row r="9" spans="1:10" ht="20.100000000000001" hidden="1" customHeight="1" x14ac:dyDescent="0.2">
      <c r="A9" s="210"/>
      <c r="B9" s="210"/>
      <c r="C9" s="213"/>
      <c r="D9" s="213"/>
      <c r="E9" s="213"/>
      <c r="F9" s="213">
        <v>311110</v>
      </c>
      <c r="G9" s="214" t="s">
        <v>84</v>
      </c>
      <c r="H9" s="215">
        <v>7563000</v>
      </c>
      <c r="I9" s="215">
        <f>J9-H9</f>
        <v>1635555</v>
      </c>
      <c r="J9" s="215">
        <v>9198555</v>
      </c>
    </row>
    <row r="10" spans="1:10" ht="20.100000000000001" hidden="1" customHeight="1" x14ac:dyDescent="0.2">
      <c r="A10" s="210"/>
      <c r="B10" s="210"/>
      <c r="C10" s="213"/>
      <c r="D10" s="213"/>
      <c r="E10" s="213"/>
      <c r="F10" s="213">
        <v>311110</v>
      </c>
      <c r="G10" s="214" t="s">
        <v>461</v>
      </c>
      <c r="H10" s="215">
        <v>146000</v>
      </c>
      <c r="I10" s="215">
        <f>J10-H10</f>
        <v>46005</v>
      </c>
      <c r="J10" s="215">
        <v>192005</v>
      </c>
    </row>
    <row r="11" spans="1:10" ht="20.100000000000001" hidden="1" customHeight="1" x14ac:dyDescent="0.2">
      <c r="A11" s="210"/>
      <c r="B11" s="210"/>
      <c r="C11" s="213"/>
      <c r="D11" s="213"/>
      <c r="E11" s="213"/>
      <c r="F11" s="97"/>
      <c r="G11" s="106"/>
      <c r="H11" s="215"/>
      <c r="I11" s="215"/>
      <c r="J11" s="215"/>
    </row>
    <row r="12" spans="1:10" ht="20.100000000000001" hidden="1" customHeight="1" x14ac:dyDescent="0.2">
      <c r="A12" s="210"/>
      <c r="B12" s="210"/>
      <c r="C12" s="213"/>
      <c r="D12" s="213"/>
      <c r="E12" s="213"/>
      <c r="F12" s="213">
        <v>311111</v>
      </c>
      <c r="G12" s="214" t="s">
        <v>475</v>
      </c>
      <c r="H12" s="215">
        <v>305000</v>
      </c>
      <c r="I12" s="215">
        <f t="shared" ref="I12:I13" si="1">J12-H12</f>
        <v>0</v>
      </c>
      <c r="J12" s="215">
        <v>305000</v>
      </c>
    </row>
    <row r="13" spans="1:10" ht="20.100000000000001" hidden="1" customHeight="1" x14ac:dyDescent="0.2">
      <c r="A13" s="210"/>
      <c r="B13" s="210"/>
      <c r="C13" s="213"/>
      <c r="D13" s="213"/>
      <c r="E13" s="213"/>
      <c r="F13" s="213">
        <v>311113</v>
      </c>
      <c r="G13" s="214" t="s">
        <v>495</v>
      </c>
      <c r="H13" s="215">
        <v>300000</v>
      </c>
      <c r="I13" s="215">
        <f t="shared" si="1"/>
        <v>0</v>
      </c>
      <c r="J13" s="215">
        <v>300000</v>
      </c>
    </row>
    <row r="14" spans="1:10" ht="20.100000000000001" hidden="1" customHeight="1" x14ac:dyDescent="0.2">
      <c r="A14" s="92"/>
      <c r="B14" s="92"/>
      <c r="C14" s="97"/>
      <c r="D14" s="97">
        <v>3113</v>
      </c>
      <c r="E14" s="97"/>
      <c r="F14" s="97"/>
      <c r="G14" s="106" t="s">
        <v>16</v>
      </c>
      <c r="H14" s="102">
        <f t="shared" ref="H14:J15" si="2">H15</f>
        <v>133500</v>
      </c>
      <c r="I14" s="102">
        <f t="shared" si="2"/>
        <v>0</v>
      </c>
      <c r="J14" s="102">
        <f t="shared" si="2"/>
        <v>133500</v>
      </c>
    </row>
    <row r="15" spans="1:10" ht="20.100000000000001" hidden="1" customHeight="1" x14ac:dyDescent="0.2">
      <c r="A15" s="92"/>
      <c r="B15" s="92"/>
      <c r="C15" s="97"/>
      <c r="D15" s="97"/>
      <c r="E15" s="97">
        <v>31131</v>
      </c>
      <c r="F15" s="97"/>
      <c r="G15" s="106" t="s">
        <v>16</v>
      </c>
      <c r="H15" s="102">
        <f t="shared" si="2"/>
        <v>133500</v>
      </c>
      <c r="I15" s="102">
        <f t="shared" si="2"/>
        <v>0</v>
      </c>
      <c r="J15" s="102">
        <f t="shared" si="2"/>
        <v>133500</v>
      </c>
    </row>
    <row r="16" spans="1:10" ht="20.100000000000001" hidden="1" customHeight="1" x14ac:dyDescent="0.2">
      <c r="A16" s="210"/>
      <c r="B16" s="210"/>
      <c r="C16" s="213"/>
      <c r="D16" s="213"/>
      <c r="E16" s="213"/>
      <c r="F16" s="213">
        <v>311310</v>
      </c>
      <c r="G16" s="214" t="s">
        <v>16</v>
      </c>
      <c r="H16" s="215">
        <v>133500</v>
      </c>
      <c r="I16" s="215">
        <f>J16-H16</f>
        <v>0</v>
      </c>
      <c r="J16" s="215">
        <v>133500</v>
      </c>
    </row>
    <row r="17" spans="1:10" ht="20.100000000000001" hidden="1" customHeight="1" x14ac:dyDescent="0.2">
      <c r="A17" s="92"/>
      <c r="B17" s="92"/>
      <c r="C17" s="97"/>
      <c r="D17" s="97">
        <v>3114</v>
      </c>
      <c r="E17" s="97"/>
      <c r="F17" s="97"/>
      <c r="G17" s="106" t="s">
        <v>17</v>
      </c>
      <c r="H17" s="102">
        <f t="shared" ref="H17:I17" si="3">H18</f>
        <v>880000</v>
      </c>
      <c r="I17" s="102">
        <f t="shared" si="3"/>
        <v>495000</v>
      </c>
      <c r="J17" s="102">
        <f>J18</f>
        <v>1375000</v>
      </c>
    </row>
    <row r="18" spans="1:10" ht="20.100000000000001" hidden="1" customHeight="1" x14ac:dyDescent="0.2">
      <c r="A18" s="92"/>
      <c r="B18" s="92"/>
      <c r="C18" s="97"/>
      <c r="D18" s="97"/>
      <c r="E18" s="97">
        <v>31141</v>
      </c>
      <c r="F18" s="97"/>
      <c r="G18" s="106" t="s">
        <v>17</v>
      </c>
      <c r="H18" s="102">
        <f>H19+H20</f>
        <v>880000</v>
      </c>
      <c r="I18" s="102">
        <f>I19+I20</f>
        <v>495000</v>
      </c>
      <c r="J18" s="102">
        <f>J19+J20</f>
        <v>1375000</v>
      </c>
    </row>
    <row r="19" spans="1:10" ht="20.100000000000001" hidden="1" customHeight="1" x14ac:dyDescent="0.2">
      <c r="A19" s="210"/>
      <c r="B19" s="210"/>
      <c r="C19" s="213"/>
      <c r="D19" s="213"/>
      <c r="E19" s="213"/>
      <c r="F19" s="213">
        <v>311410</v>
      </c>
      <c r="G19" s="214" t="s">
        <v>17</v>
      </c>
      <c r="H19" s="215">
        <v>780000</v>
      </c>
      <c r="I19" s="215">
        <f>J19-H19</f>
        <v>415000</v>
      </c>
      <c r="J19" s="215">
        <v>1195000</v>
      </c>
    </row>
    <row r="20" spans="1:10" ht="20.100000000000001" hidden="1" customHeight="1" x14ac:dyDescent="0.2">
      <c r="A20" s="210"/>
      <c r="B20" s="210"/>
      <c r="C20" s="213"/>
      <c r="D20" s="213"/>
      <c r="E20" s="213"/>
      <c r="F20" s="213">
        <v>311411</v>
      </c>
      <c r="G20" s="214" t="s">
        <v>498</v>
      </c>
      <c r="H20" s="215">
        <v>100000</v>
      </c>
      <c r="I20" s="215">
        <f>J20-H20</f>
        <v>80000</v>
      </c>
      <c r="J20" s="215">
        <v>180000</v>
      </c>
    </row>
    <row r="21" spans="1:10" s="89" customFormat="1" ht="20.100000000000001" customHeight="1" x14ac:dyDescent="0.2">
      <c r="A21" s="93"/>
      <c r="B21" s="93"/>
      <c r="C21" s="100">
        <v>312</v>
      </c>
      <c r="D21" s="100"/>
      <c r="E21" s="100"/>
      <c r="F21" s="100"/>
      <c r="G21" s="94" t="s">
        <v>18</v>
      </c>
      <c r="H21" s="101">
        <f>H22</f>
        <v>390500</v>
      </c>
      <c r="I21" s="101">
        <f>I22</f>
        <v>0</v>
      </c>
      <c r="J21" s="101">
        <f>J22</f>
        <v>390500</v>
      </c>
    </row>
    <row r="22" spans="1:10" ht="20.100000000000001" hidden="1" customHeight="1" x14ac:dyDescent="0.2">
      <c r="A22" s="95"/>
      <c r="B22" s="95"/>
      <c r="C22" s="228"/>
      <c r="D22" s="228">
        <v>3121</v>
      </c>
      <c r="E22" s="228"/>
      <c r="F22" s="228"/>
      <c r="G22" s="96" t="s">
        <v>18</v>
      </c>
      <c r="H22" s="102">
        <f>H23+H25+H27+H29+H31+H33</f>
        <v>390500</v>
      </c>
      <c r="I22" s="102">
        <f>I23+I25+I27+I29+I31+I33</f>
        <v>0</v>
      </c>
      <c r="J22" s="102">
        <f>J23+J25+J27+J29+J31+J33</f>
        <v>390500</v>
      </c>
    </row>
    <row r="23" spans="1:10" ht="20.100000000000001" hidden="1" customHeight="1" x14ac:dyDescent="0.2">
      <c r="A23" s="95"/>
      <c r="B23" s="95"/>
      <c r="C23" s="228"/>
      <c r="D23" s="228"/>
      <c r="E23" s="228">
        <v>31212</v>
      </c>
      <c r="F23" s="228"/>
      <c r="G23" s="96" t="s">
        <v>86</v>
      </c>
      <c r="H23" s="102">
        <f>H24</f>
        <v>50000</v>
      </c>
      <c r="I23" s="102">
        <f>I24</f>
        <v>4450</v>
      </c>
      <c r="J23" s="102">
        <f>J24</f>
        <v>54450</v>
      </c>
    </row>
    <row r="24" spans="1:10" ht="20.100000000000001" hidden="1" customHeight="1" x14ac:dyDescent="0.2">
      <c r="A24" s="211"/>
      <c r="B24" s="211"/>
      <c r="C24" s="229"/>
      <c r="D24" s="229"/>
      <c r="E24" s="229"/>
      <c r="F24" s="229">
        <v>312120</v>
      </c>
      <c r="G24" s="212" t="s">
        <v>86</v>
      </c>
      <c r="H24" s="215">
        <v>50000</v>
      </c>
      <c r="I24" s="215">
        <f>J24-H24</f>
        <v>4450</v>
      </c>
      <c r="J24" s="215">
        <v>54450</v>
      </c>
    </row>
    <row r="25" spans="1:10" ht="20.100000000000001" hidden="1" customHeight="1" x14ac:dyDescent="0.2">
      <c r="A25" s="95"/>
      <c r="B25" s="95"/>
      <c r="C25" s="228"/>
      <c r="D25" s="228"/>
      <c r="E25" s="228">
        <v>31213</v>
      </c>
      <c r="F25" s="228"/>
      <c r="G25" s="96" t="s">
        <v>89</v>
      </c>
      <c r="H25" s="102">
        <f>H26</f>
        <v>40000</v>
      </c>
      <c r="I25" s="102">
        <f>I26</f>
        <v>0</v>
      </c>
      <c r="J25" s="102">
        <f>J26</f>
        <v>40000</v>
      </c>
    </row>
    <row r="26" spans="1:10" ht="20.100000000000001" hidden="1" customHeight="1" x14ac:dyDescent="0.2">
      <c r="A26" s="211"/>
      <c r="B26" s="211"/>
      <c r="C26" s="229"/>
      <c r="D26" s="229"/>
      <c r="E26" s="229"/>
      <c r="F26" s="229">
        <v>312130</v>
      </c>
      <c r="G26" s="212" t="s">
        <v>89</v>
      </c>
      <c r="H26" s="215">
        <v>40000</v>
      </c>
      <c r="I26" s="215">
        <f>J26-H26</f>
        <v>0</v>
      </c>
      <c r="J26" s="215">
        <v>40000</v>
      </c>
    </row>
    <row r="27" spans="1:10" ht="20.100000000000001" hidden="1" customHeight="1" x14ac:dyDescent="0.2">
      <c r="A27" s="95"/>
      <c r="B27" s="95"/>
      <c r="C27" s="228"/>
      <c r="D27" s="228"/>
      <c r="E27" s="228">
        <v>31214</v>
      </c>
      <c r="F27" s="228"/>
      <c r="G27" s="96" t="s">
        <v>92</v>
      </c>
      <c r="H27" s="102">
        <f>H28</f>
        <v>60000</v>
      </c>
      <c r="I27" s="102">
        <f>I28</f>
        <v>-24000</v>
      </c>
      <c r="J27" s="102">
        <f>J28</f>
        <v>36000</v>
      </c>
    </row>
    <row r="28" spans="1:10" ht="20.100000000000001" hidden="1" customHeight="1" x14ac:dyDescent="0.2">
      <c r="A28" s="211"/>
      <c r="B28" s="211"/>
      <c r="C28" s="229"/>
      <c r="D28" s="229"/>
      <c r="E28" s="229"/>
      <c r="F28" s="229">
        <v>312140</v>
      </c>
      <c r="G28" s="212" t="s">
        <v>92</v>
      </c>
      <c r="H28" s="215">
        <v>60000</v>
      </c>
      <c r="I28" s="215">
        <f>J28-H28</f>
        <v>-24000</v>
      </c>
      <c r="J28" s="215">
        <v>36000</v>
      </c>
    </row>
    <row r="29" spans="1:10" ht="20.100000000000001" hidden="1" customHeight="1" x14ac:dyDescent="0.2">
      <c r="A29" s="95"/>
      <c r="B29" s="95"/>
      <c r="C29" s="228"/>
      <c r="D29" s="228"/>
      <c r="E29" s="228">
        <v>31215</v>
      </c>
      <c r="F29" s="228"/>
      <c r="G29" s="96" t="s">
        <v>95</v>
      </c>
      <c r="H29" s="102">
        <f>H30</f>
        <v>30000</v>
      </c>
      <c r="I29" s="102">
        <f>I30</f>
        <v>0</v>
      </c>
      <c r="J29" s="102">
        <f>J30</f>
        <v>30000</v>
      </c>
    </row>
    <row r="30" spans="1:10" ht="29.25" hidden="1" customHeight="1" x14ac:dyDescent="0.2">
      <c r="A30" s="211"/>
      <c r="B30" s="211"/>
      <c r="C30" s="229"/>
      <c r="D30" s="229"/>
      <c r="E30" s="229"/>
      <c r="F30" s="229">
        <v>312150</v>
      </c>
      <c r="G30" s="212" t="s">
        <v>95</v>
      </c>
      <c r="H30" s="215">
        <v>30000</v>
      </c>
      <c r="I30" s="215">
        <f>J30-H30</f>
        <v>0</v>
      </c>
      <c r="J30" s="215">
        <v>30000</v>
      </c>
    </row>
    <row r="31" spans="1:10" ht="20.100000000000001" hidden="1" customHeight="1" x14ac:dyDescent="0.2">
      <c r="A31" s="95"/>
      <c r="B31" s="95"/>
      <c r="C31" s="228"/>
      <c r="D31" s="228"/>
      <c r="E31" s="228">
        <v>31216</v>
      </c>
      <c r="F31" s="228"/>
      <c r="G31" s="96" t="s">
        <v>300</v>
      </c>
      <c r="H31" s="102">
        <f>H32</f>
        <v>99500</v>
      </c>
      <c r="I31" s="102">
        <f>I32</f>
        <v>7500</v>
      </c>
      <c r="J31" s="102">
        <f>J32</f>
        <v>107000</v>
      </c>
    </row>
    <row r="32" spans="1:10" ht="20.100000000000001" hidden="1" customHeight="1" x14ac:dyDescent="0.2">
      <c r="A32" s="211"/>
      <c r="B32" s="211"/>
      <c r="C32" s="229"/>
      <c r="D32" s="229"/>
      <c r="E32" s="229"/>
      <c r="F32" s="229">
        <v>312160</v>
      </c>
      <c r="G32" s="212" t="s">
        <v>300</v>
      </c>
      <c r="H32" s="215">
        <v>99500</v>
      </c>
      <c r="I32" s="215">
        <f>J32-H32</f>
        <v>7500</v>
      </c>
      <c r="J32" s="215">
        <v>107000</v>
      </c>
    </row>
    <row r="33" spans="1:10" ht="20.100000000000001" hidden="1" customHeight="1" x14ac:dyDescent="0.2">
      <c r="A33" s="95"/>
      <c r="B33" s="95"/>
      <c r="C33" s="228"/>
      <c r="D33" s="228"/>
      <c r="E33" s="228">
        <v>31219</v>
      </c>
      <c r="F33" s="228"/>
      <c r="G33" s="96" t="s">
        <v>98</v>
      </c>
      <c r="H33" s="102">
        <f>H34</f>
        <v>111000</v>
      </c>
      <c r="I33" s="102">
        <f>I34</f>
        <v>12050</v>
      </c>
      <c r="J33" s="102">
        <f>J34</f>
        <v>123050</v>
      </c>
    </row>
    <row r="34" spans="1:10" ht="25.5" hidden="1" x14ac:dyDescent="0.2">
      <c r="A34" s="211"/>
      <c r="B34" s="211"/>
      <c r="C34" s="229"/>
      <c r="D34" s="229"/>
      <c r="E34" s="229"/>
      <c r="F34" s="229">
        <v>312190</v>
      </c>
      <c r="G34" s="212" t="s">
        <v>100</v>
      </c>
      <c r="H34" s="215">
        <v>111000</v>
      </c>
      <c r="I34" s="215">
        <f>J34-H34</f>
        <v>12050</v>
      </c>
      <c r="J34" s="215">
        <v>123050</v>
      </c>
    </row>
    <row r="35" spans="1:10" s="89" customFormat="1" ht="20.100000000000001" customHeight="1" x14ac:dyDescent="0.2">
      <c r="A35" s="162"/>
      <c r="B35" s="91"/>
      <c r="C35" s="99">
        <v>313</v>
      </c>
      <c r="D35" s="99"/>
      <c r="E35" s="99"/>
      <c r="F35" s="99"/>
      <c r="G35" s="222" t="s">
        <v>19</v>
      </c>
      <c r="H35" s="101">
        <f>H36+H43</f>
        <v>1594000</v>
      </c>
      <c r="I35" s="101">
        <f>I36+I43</f>
        <v>396519</v>
      </c>
      <c r="J35" s="101">
        <f>J36+J43</f>
        <v>1990519</v>
      </c>
    </row>
    <row r="36" spans="1:10" ht="20.100000000000001" hidden="1" customHeight="1" x14ac:dyDescent="0.2">
      <c r="A36" s="92"/>
      <c r="B36" s="92"/>
      <c r="C36" s="97"/>
      <c r="D36" s="97">
        <v>3132</v>
      </c>
      <c r="E36" s="97"/>
      <c r="F36" s="97"/>
      <c r="G36" s="106" t="s">
        <v>20</v>
      </c>
      <c r="H36" s="102">
        <f>H37+H40</f>
        <v>1594000</v>
      </c>
      <c r="I36" s="102">
        <f>I37+I40</f>
        <v>396519</v>
      </c>
      <c r="J36" s="102">
        <f>J37+J40</f>
        <v>1990519</v>
      </c>
    </row>
    <row r="37" spans="1:10" ht="20.100000000000001" hidden="1" customHeight="1" x14ac:dyDescent="0.2">
      <c r="A37" s="92"/>
      <c r="B37" s="92"/>
      <c r="C37" s="97"/>
      <c r="D37" s="97"/>
      <c r="E37" s="97">
        <v>31321</v>
      </c>
      <c r="F37" s="97"/>
      <c r="G37" s="106" t="s">
        <v>20</v>
      </c>
      <c r="H37" s="102">
        <f>H38+H39</f>
        <v>1594000</v>
      </c>
      <c r="I37" s="102">
        <f t="shared" ref="I37:J37" si="4">I38+I39</f>
        <v>396519</v>
      </c>
      <c r="J37" s="102">
        <f t="shared" si="4"/>
        <v>1990519</v>
      </c>
    </row>
    <row r="38" spans="1:10" ht="20.100000000000001" hidden="1" customHeight="1" x14ac:dyDescent="0.2">
      <c r="A38" s="210"/>
      <c r="B38" s="210"/>
      <c r="C38" s="213"/>
      <c r="D38" s="213"/>
      <c r="E38" s="213"/>
      <c r="F38" s="213">
        <v>313210</v>
      </c>
      <c r="G38" s="214" t="s">
        <v>463</v>
      </c>
      <c r="H38" s="215">
        <v>1570000</v>
      </c>
      <c r="I38" s="215">
        <f>J38-H38</f>
        <v>388750</v>
      </c>
      <c r="J38" s="215">
        <v>1958750</v>
      </c>
    </row>
    <row r="39" spans="1:10" ht="25.5" hidden="1" x14ac:dyDescent="0.2">
      <c r="A39" s="210"/>
      <c r="B39" s="210"/>
      <c r="C39" s="213"/>
      <c r="D39" s="213"/>
      <c r="E39" s="213"/>
      <c r="F39" s="213">
        <v>313210</v>
      </c>
      <c r="G39" s="212" t="s">
        <v>462</v>
      </c>
      <c r="H39" s="215">
        <v>24000</v>
      </c>
      <c r="I39" s="215">
        <f>J39-H39</f>
        <v>7769</v>
      </c>
      <c r="J39" s="215">
        <v>31769</v>
      </c>
    </row>
    <row r="40" spans="1:10" ht="25.5" hidden="1" x14ac:dyDescent="0.2">
      <c r="A40" s="92"/>
      <c r="B40" s="92"/>
      <c r="C40" s="97"/>
      <c r="D40" s="97"/>
      <c r="E40" s="97">
        <v>31322</v>
      </c>
      <c r="F40" s="97"/>
      <c r="G40" s="96" t="s">
        <v>102</v>
      </c>
      <c r="H40" s="102">
        <f>H41+H42</f>
        <v>0</v>
      </c>
      <c r="I40" s="102">
        <f t="shared" ref="I40:J40" si="5">I41+I42</f>
        <v>0</v>
      </c>
      <c r="J40" s="102">
        <f t="shared" si="5"/>
        <v>0</v>
      </c>
    </row>
    <row r="41" spans="1:10" ht="25.5" hidden="1" x14ac:dyDescent="0.2">
      <c r="A41" s="210"/>
      <c r="B41" s="210"/>
      <c r="C41" s="213"/>
      <c r="D41" s="213"/>
      <c r="E41" s="213"/>
      <c r="F41" s="97">
        <v>313220</v>
      </c>
      <c r="G41" s="96" t="s">
        <v>102</v>
      </c>
      <c r="H41" s="215">
        <v>0</v>
      </c>
      <c r="I41" s="215">
        <f>J41-H41</f>
        <v>0</v>
      </c>
      <c r="J41" s="215">
        <v>0</v>
      </c>
    </row>
    <row r="42" spans="1:10" ht="39.950000000000003" hidden="1" customHeight="1" x14ac:dyDescent="0.2">
      <c r="A42" s="210"/>
      <c r="B42" s="210"/>
      <c r="C42" s="213"/>
      <c r="D42" s="213"/>
      <c r="E42" s="213"/>
      <c r="F42" s="97">
        <v>313220</v>
      </c>
      <c r="G42" s="96" t="s">
        <v>452</v>
      </c>
      <c r="H42" s="215">
        <v>0</v>
      </c>
      <c r="I42" s="215">
        <f>J42-H42</f>
        <v>0</v>
      </c>
      <c r="J42" s="215">
        <v>0</v>
      </c>
    </row>
    <row r="43" spans="1:10" ht="27.75" hidden="1" customHeight="1" x14ac:dyDescent="0.2">
      <c r="A43" s="97"/>
      <c r="B43" s="97"/>
      <c r="C43" s="97"/>
      <c r="D43" s="97">
        <v>3133</v>
      </c>
      <c r="E43" s="97"/>
      <c r="F43" s="97"/>
      <c r="G43" s="98" t="s">
        <v>21</v>
      </c>
      <c r="H43" s="102">
        <f t="shared" ref="H43:J43" si="6">H44</f>
        <v>0</v>
      </c>
      <c r="I43" s="102">
        <f t="shared" si="6"/>
        <v>0</v>
      </c>
      <c r="J43" s="102">
        <f t="shared" si="6"/>
        <v>0</v>
      </c>
    </row>
    <row r="44" spans="1:10" ht="27.75" hidden="1" customHeight="1" x14ac:dyDescent="0.2">
      <c r="A44" s="97"/>
      <c r="B44" s="97"/>
      <c r="C44" s="97"/>
      <c r="D44" s="97"/>
      <c r="E44" s="97">
        <v>31332</v>
      </c>
      <c r="F44" s="97"/>
      <c r="G44" s="98" t="s">
        <v>21</v>
      </c>
      <c r="H44" s="102">
        <f>H45+H46</f>
        <v>0</v>
      </c>
      <c r="I44" s="102">
        <f t="shared" ref="I44:J44" si="7">I45+I46</f>
        <v>0</v>
      </c>
      <c r="J44" s="102">
        <f t="shared" si="7"/>
        <v>0</v>
      </c>
    </row>
    <row r="45" spans="1:10" ht="27.75" hidden="1" customHeight="1" x14ac:dyDescent="0.2">
      <c r="A45" s="213"/>
      <c r="B45" s="213"/>
      <c r="C45" s="213"/>
      <c r="D45" s="213"/>
      <c r="E45" s="213"/>
      <c r="F45" s="97">
        <v>313320</v>
      </c>
      <c r="G45" s="98" t="s">
        <v>21</v>
      </c>
      <c r="H45" s="215">
        <v>0</v>
      </c>
      <c r="I45" s="215">
        <f>J45-H45</f>
        <v>0</v>
      </c>
      <c r="J45" s="215">
        <v>0</v>
      </c>
    </row>
    <row r="46" spans="1:10" ht="27.75" hidden="1" customHeight="1" x14ac:dyDescent="0.2">
      <c r="A46" s="213"/>
      <c r="B46" s="213"/>
      <c r="C46" s="213"/>
      <c r="D46" s="213"/>
      <c r="E46" s="213"/>
      <c r="F46" s="97">
        <v>313320</v>
      </c>
      <c r="G46" s="98" t="s">
        <v>453</v>
      </c>
      <c r="H46" s="215">
        <v>0</v>
      </c>
      <c r="I46" s="215">
        <f>J46-H46</f>
        <v>0</v>
      </c>
      <c r="J46" s="215">
        <v>0</v>
      </c>
    </row>
    <row r="47" spans="1:10" ht="20.100000000000001" customHeight="1" x14ac:dyDescent="0.2">
      <c r="A47" s="99"/>
      <c r="B47" s="99">
        <v>32</v>
      </c>
      <c r="C47" s="97"/>
      <c r="D47" s="97"/>
      <c r="E47" s="97"/>
      <c r="F47" s="97"/>
      <c r="G47" s="100" t="s">
        <v>22</v>
      </c>
      <c r="H47" s="101">
        <f>H48+H71+H108+H172+H176</f>
        <v>11110533.65</v>
      </c>
      <c r="I47" s="101">
        <f>I48+I71+I108+I172+I176</f>
        <v>1373264.3499999996</v>
      </c>
      <c r="J47" s="101">
        <f>J48+J71+J108+J172+J176</f>
        <v>12483798</v>
      </c>
    </row>
    <row r="48" spans="1:10" s="89" customFormat="1" ht="20.100000000000001" customHeight="1" x14ac:dyDescent="0.2">
      <c r="A48" s="163"/>
      <c r="B48" s="99"/>
      <c r="C48" s="99">
        <v>321</v>
      </c>
      <c r="D48" s="99"/>
      <c r="E48" s="99"/>
      <c r="F48" s="99"/>
      <c r="G48" s="94" t="s">
        <v>23</v>
      </c>
      <c r="H48" s="101">
        <f>H49+H58+H65</f>
        <v>379600</v>
      </c>
      <c r="I48" s="101">
        <f>I49+I58+I65</f>
        <v>127000</v>
      </c>
      <c r="J48" s="101">
        <f>J49+J58+J65</f>
        <v>506600</v>
      </c>
    </row>
    <row r="49" spans="1:10" ht="20.100000000000001" hidden="1" customHeight="1" x14ac:dyDescent="0.2">
      <c r="A49" s="97"/>
      <c r="B49" s="97"/>
      <c r="C49" s="97"/>
      <c r="D49" s="97">
        <v>3211</v>
      </c>
      <c r="E49" s="97"/>
      <c r="F49" s="97"/>
      <c r="G49" s="96" t="s">
        <v>24</v>
      </c>
      <c r="H49" s="102">
        <f>H50+H52+H54+H56</f>
        <v>38300</v>
      </c>
      <c r="I49" s="102">
        <f>I50+I52+I54+I56</f>
        <v>20000</v>
      </c>
      <c r="J49" s="102">
        <f>J50+J52+J54+J56</f>
        <v>58300</v>
      </c>
    </row>
    <row r="50" spans="1:10" ht="20.100000000000001" hidden="1" customHeight="1" x14ac:dyDescent="0.2">
      <c r="A50" s="97"/>
      <c r="B50" s="97"/>
      <c r="C50" s="97"/>
      <c r="D50" s="97"/>
      <c r="E50" s="97">
        <v>32111</v>
      </c>
      <c r="F50" s="97"/>
      <c r="G50" s="96" t="s">
        <v>103</v>
      </c>
      <c r="H50" s="102">
        <f>H51</f>
        <v>16400</v>
      </c>
      <c r="I50" s="102">
        <f>I51</f>
        <v>10000</v>
      </c>
      <c r="J50" s="102">
        <f>J51</f>
        <v>26400</v>
      </c>
    </row>
    <row r="51" spans="1:10" ht="20.100000000000001" hidden="1" customHeight="1" x14ac:dyDescent="0.2">
      <c r="A51" s="213"/>
      <c r="B51" s="213"/>
      <c r="C51" s="213"/>
      <c r="D51" s="213"/>
      <c r="E51" s="213"/>
      <c r="F51" s="213">
        <v>321110</v>
      </c>
      <c r="G51" s="212" t="s">
        <v>103</v>
      </c>
      <c r="H51" s="215">
        <v>16400</v>
      </c>
      <c r="I51" s="215">
        <f>J51-H51</f>
        <v>10000</v>
      </c>
      <c r="J51" s="215">
        <v>26400</v>
      </c>
    </row>
    <row r="52" spans="1:10" ht="20.100000000000001" hidden="1" customHeight="1" x14ac:dyDescent="0.2">
      <c r="A52" s="97"/>
      <c r="B52" s="97"/>
      <c r="C52" s="97"/>
      <c r="D52" s="97"/>
      <c r="E52" s="97">
        <v>32113</v>
      </c>
      <c r="F52" s="97"/>
      <c r="G52" s="96" t="s">
        <v>104</v>
      </c>
      <c r="H52" s="102">
        <f>H53</f>
        <v>15600</v>
      </c>
      <c r="I52" s="102">
        <f>I53</f>
        <v>10000</v>
      </c>
      <c r="J52" s="102">
        <f>J53</f>
        <v>25600</v>
      </c>
    </row>
    <row r="53" spans="1:10" ht="20.100000000000001" hidden="1" customHeight="1" x14ac:dyDescent="0.2">
      <c r="A53" s="213"/>
      <c r="B53" s="213"/>
      <c r="C53" s="213"/>
      <c r="D53" s="213"/>
      <c r="E53" s="213"/>
      <c r="F53" s="213">
        <v>321130</v>
      </c>
      <c r="G53" s="212" t="s">
        <v>104</v>
      </c>
      <c r="H53" s="215">
        <v>15600</v>
      </c>
      <c r="I53" s="215">
        <f>J53-H53</f>
        <v>10000</v>
      </c>
      <c r="J53" s="215">
        <v>25600</v>
      </c>
    </row>
    <row r="54" spans="1:10" ht="20.100000000000001" hidden="1" customHeight="1" x14ac:dyDescent="0.2">
      <c r="A54" s="97"/>
      <c r="B54" s="97"/>
      <c r="C54" s="97"/>
      <c r="D54" s="97"/>
      <c r="E54" s="97">
        <v>32115</v>
      </c>
      <c r="F54" s="97"/>
      <c r="G54" s="96" t="s">
        <v>105</v>
      </c>
      <c r="H54" s="102">
        <f>H55</f>
        <v>4000</v>
      </c>
      <c r="I54" s="102">
        <f>I55</f>
        <v>0</v>
      </c>
      <c r="J54" s="102">
        <f>J55</f>
        <v>4000</v>
      </c>
    </row>
    <row r="55" spans="1:10" ht="20.100000000000001" hidden="1" customHeight="1" x14ac:dyDescent="0.2">
      <c r="A55" s="213"/>
      <c r="B55" s="213"/>
      <c r="C55" s="213"/>
      <c r="D55" s="213"/>
      <c r="E55" s="213"/>
      <c r="F55" s="213">
        <v>321150</v>
      </c>
      <c r="G55" s="212" t="s">
        <v>105</v>
      </c>
      <c r="H55" s="215">
        <v>4000</v>
      </c>
      <c r="I55" s="215">
        <f>J55-H55</f>
        <v>0</v>
      </c>
      <c r="J55" s="215">
        <v>4000</v>
      </c>
    </row>
    <row r="56" spans="1:10" ht="20.100000000000001" hidden="1" customHeight="1" x14ac:dyDescent="0.2">
      <c r="A56" s="97"/>
      <c r="B56" s="97"/>
      <c r="C56" s="97"/>
      <c r="D56" s="97"/>
      <c r="E56" s="97">
        <v>32119</v>
      </c>
      <c r="F56" s="97"/>
      <c r="G56" s="96" t="s">
        <v>106</v>
      </c>
      <c r="H56" s="102">
        <f>H57</f>
        <v>2300</v>
      </c>
      <c r="I56" s="102">
        <f>I57</f>
        <v>0</v>
      </c>
      <c r="J56" s="102">
        <f>J57</f>
        <v>2300</v>
      </c>
    </row>
    <row r="57" spans="1:10" ht="20.100000000000001" hidden="1" customHeight="1" x14ac:dyDescent="0.2">
      <c r="A57" s="213"/>
      <c r="B57" s="213"/>
      <c r="C57" s="213"/>
      <c r="D57" s="213"/>
      <c r="E57" s="213"/>
      <c r="F57" s="213">
        <v>321190</v>
      </c>
      <c r="G57" s="212" t="s">
        <v>106</v>
      </c>
      <c r="H57" s="215">
        <v>2300</v>
      </c>
      <c r="I57" s="215">
        <f>J57-H57</f>
        <v>0</v>
      </c>
      <c r="J57" s="215">
        <v>2300</v>
      </c>
    </row>
    <row r="58" spans="1:10" ht="27.75" hidden="1" customHeight="1" x14ac:dyDescent="0.2">
      <c r="A58" s="97"/>
      <c r="B58" s="97"/>
      <c r="C58" s="97"/>
      <c r="D58" s="97">
        <v>3212</v>
      </c>
      <c r="E58" s="97"/>
      <c r="F58" s="97"/>
      <c r="G58" s="96" t="s">
        <v>25</v>
      </c>
      <c r="H58" s="102">
        <f>H59+H63</f>
        <v>288000</v>
      </c>
      <c r="I58" s="102">
        <f>I59+I63</f>
        <v>72000</v>
      </c>
      <c r="J58" s="102">
        <f>J59+J63</f>
        <v>360000</v>
      </c>
    </row>
    <row r="59" spans="1:10" ht="27.75" hidden="1" customHeight="1" x14ac:dyDescent="0.2">
      <c r="A59" s="97"/>
      <c r="B59" s="97"/>
      <c r="C59" s="97"/>
      <c r="D59" s="97"/>
      <c r="E59" s="97">
        <v>32121</v>
      </c>
      <c r="F59" s="97"/>
      <c r="G59" s="96" t="s">
        <v>107</v>
      </c>
      <c r="H59" s="102">
        <f>H60+H61+H62</f>
        <v>250000</v>
      </c>
      <c r="I59" s="102">
        <f t="shared" ref="I59:J59" si="8">I60+I61+I62</f>
        <v>57000</v>
      </c>
      <c r="J59" s="102">
        <f t="shared" si="8"/>
        <v>307000</v>
      </c>
    </row>
    <row r="60" spans="1:10" ht="27.75" hidden="1" customHeight="1" x14ac:dyDescent="0.2">
      <c r="A60" s="213"/>
      <c r="B60" s="213"/>
      <c r="C60" s="213"/>
      <c r="D60" s="213"/>
      <c r="E60" s="213"/>
      <c r="F60" s="213">
        <v>321210</v>
      </c>
      <c r="G60" s="212" t="s">
        <v>107</v>
      </c>
      <c r="H60" s="215">
        <v>250000</v>
      </c>
      <c r="I60" s="215">
        <f>J60-H60</f>
        <v>57000</v>
      </c>
      <c r="J60" s="215">
        <v>307000</v>
      </c>
    </row>
    <row r="61" spans="1:10" ht="27.75" hidden="1" customHeight="1" x14ac:dyDescent="0.2">
      <c r="A61" s="213"/>
      <c r="B61" s="213"/>
      <c r="C61" s="213"/>
      <c r="D61" s="213"/>
      <c r="E61" s="213"/>
      <c r="F61" s="212">
        <v>321210</v>
      </c>
      <c r="G61" s="212" t="s">
        <v>107</v>
      </c>
      <c r="H61" s="215">
        <v>0</v>
      </c>
      <c r="I61" s="215">
        <f>J61-H61</f>
        <v>0</v>
      </c>
      <c r="J61" s="215">
        <v>0</v>
      </c>
    </row>
    <row r="62" spans="1:10" ht="27.75" hidden="1" customHeight="1" x14ac:dyDescent="0.2">
      <c r="A62" s="213"/>
      <c r="B62" s="213"/>
      <c r="C62" s="213"/>
      <c r="D62" s="213"/>
      <c r="E62" s="213"/>
      <c r="F62" s="295">
        <v>321210</v>
      </c>
      <c r="G62" s="98" t="s">
        <v>107</v>
      </c>
      <c r="H62" s="215">
        <v>0</v>
      </c>
      <c r="I62" s="215">
        <f>J62-H62</f>
        <v>0</v>
      </c>
      <c r="J62" s="215">
        <v>0</v>
      </c>
    </row>
    <row r="63" spans="1:10" s="103" customFormat="1" ht="27.75" hidden="1" customHeight="1" x14ac:dyDescent="0.2">
      <c r="A63" s="97"/>
      <c r="B63" s="97"/>
      <c r="C63" s="97"/>
      <c r="D63" s="97"/>
      <c r="E63" s="97">
        <v>32123</v>
      </c>
      <c r="F63" s="97"/>
      <c r="G63" s="96" t="s">
        <v>319</v>
      </c>
      <c r="H63" s="102">
        <f>H64</f>
        <v>38000</v>
      </c>
      <c r="I63" s="102">
        <f>I64</f>
        <v>15000</v>
      </c>
      <c r="J63" s="102">
        <f>J64</f>
        <v>53000</v>
      </c>
    </row>
    <row r="64" spans="1:10" ht="27.75" hidden="1" customHeight="1" x14ac:dyDescent="0.2">
      <c r="A64" s="213"/>
      <c r="B64" s="213"/>
      <c r="C64" s="213"/>
      <c r="D64" s="213"/>
      <c r="E64" s="213"/>
      <c r="F64" s="213">
        <v>321230</v>
      </c>
      <c r="G64" s="212" t="s">
        <v>319</v>
      </c>
      <c r="H64" s="215">
        <v>38000</v>
      </c>
      <c r="I64" s="215">
        <f>J64-H64</f>
        <v>15000</v>
      </c>
      <c r="J64" s="215">
        <v>53000</v>
      </c>
    </row>
    <row r="65" spans="1:10" ht="20.100000000000001" hidden="1" customHeight="1" x14ac:dyDescent="0.2">
      <c r="A65" s="97"/>
      <c r="B65" s="97"/>
      <c r="C65" s="97"/>
      <c r="D65" s="97">
        <v>3213</v>
      </c>
      <c r="E65" s="97"/>
      <c r="F65" s="97"/>
      <c r="G65" s="96" t="s">
        <v>26</v>
      </c>
      <c r="H65" s="102">
        <f>H66+H69</f>
        <v>53300</v>
      </c>
      <c r="I65" s="102">
        <f>I66+I69</f>
        <v>35000</v>
      </c>
      <c r="J65" s="102">
        <f>J66+J69</f>
        <v>88300</v>
      </c>
    </row>
    <row r="66" spans="1:10" ht="20.100000000000001" hidden="1" customHeight="1" x14ac:dyDescent="0.2">
      <c r="A66" s="97"/>
      <c r="B66" s="97"/>
      <c r="C66" s="97"/>
      <c r="D66" s="97"/>
      <c r="E66" s="104">
        <v>32131</v>
      </c>
      <c r="F66" s="97"/>
      <c r="G66" s="96" t="s">
        <v>110</v>
      </c>
      <c r="H66" s="102">
        <f>H68+H67</f>
        <v>43300</v>
      </c>
      <c r="I66" s="102">
        <f>I68+I67</f>
        <v>35000</v>
      </c>
      <c r="J66" s="102">
        <f>J68+J67</f>
        <v>78300</v>
      </c>
    </row>
    <row r="67" spans="1:10" ht="20.100000000000001" hidden="1" customHeight="1" x14ac:dyDescent="0.2">
      <c r="A67" s="213"/>
      <c r="B67" s="213"/>
      <c r="C67" s="213"/>
      <c r="D67" s="213"/>
      <c r="E67" s="213"/>
      <c r="F67" s="213">
        <v>321310</v>
      </c>
      <c r="G67" s="212" t="s">
        <v>321</v>
      </c>
      <c r="H67" s="215">
        <v>31300</v>
      </c>
      <c r="I67" s="215">
        <f t="shared" ref="I67:I68" si="9">J67-H67</f>
        <v>11000</v>
      </c>
      <c r="J67" s="215">
        <v>42300</v>
      </c>
    </row>
    <row r="68" spans="1:10" ht="20.100000000000001" hidden="1" customHeight="1" x14ac:dyDescent="0.2">
      <c r="A68" s="213"/>
      <c r="B68" s="213"/>
      <c r="C68" s="213"/>
      <c r="D68" s="213"/>
      <c r="E68" s="213"/>
      <c r="F68" s="213">
        <v>321311</v>
      </c>
      <c r="G68" s="212" t="s">
        <v>322</v>
      </c>
      <c r="H68" s="215">
        <v>12000</v>
      </c>
      <c r="I68" s="215">
        <f t="shared" si="9"/>
        <v>24000</v>
      </c>
      <c r="J68" s="215">
        <v>36000</v>
      </c>
    </row>
    <row r="69" spans="1:10" ht="20.100000000000001" hidden="1" customHeight="1" x14ac:dyDescent="0.2">
      <c r="A69" s="97"/>
      <c r="B69" s="97"/>
      <c r="C69" s="97"/>
      <c r="D69" s="97"/>
      <c r="E69" s="97">
        <v>32132</v>
      </c>
      <c r="F69" s="97"/>
      <c r="G69" s="96" t="s">
        <v>116</v>
      </c>
      <c r="H69" s="102">
        <f>H70</f>
        <v>10000</v>
      </c>
      <c r="I69" s="102">
        <f>I70</f>
        <v>0</v>
      </c>
      <c r="J69" s="102">
        <f>J70</f>
        <v>10000</v>
      </c>
    </row>
    <row r="70" spans="1:10" ht="20.100000000000001" hidden="1" customHeight="1" x14ac:dyDescent="0.2">
      <c r="A70" s="213"/>
      <c r="B70" s="213"/>
      <c r="C70" s="213"/>
      <c r="D70" s="213"/>
      <c r="E70" s="213"/>
      <c r="F70" s="213">
        <v>321320</v>
      </c>
      <c r="G70" s="212" t="s">
        <v>116</v>
      </c>
      <c r="H70" s="215">
        <v>10000</v>
      </c>
      <c r="I70" s="215">
        <f>J70-H70</f>
        <v>0</v>
      </c>
      <c r="J70" s="215">
        <v>10000</v>
      </c>
    </row>
    <row r="71" spans="1:10" s="89" customFormat="1" ht="20.100000000000001" customHeight="1" x14ac:dyDescent="0.2">
      <c r="A71" s="163"/>
      <c r="B71" s="99"/>
      <c r="C71" s="99">
        <v>322</v>
      </c>
      <c r="D71" s="99"/>
      <c r="E71" s="99"/>
      <c r="F71" s="99"/>
      <c r="G71" s="176" t="s">
        <v>27</v>
      </c>
      <c r="H71" s="101">
        <f>H72+H84+H89+H97+H100+H105</f>
        <v>8052233.6500000004</v>
      </c>
      <c r="I71" s="101">
        <f>I72+I84+I89+I97+I100+I105</f>
        <v>849175.34999999963</v>
      </c>
      <c r="J71" s="101">
        <f>J72+J84+J89+J97+J100+J105</f>
        <v>8901409</v>
      </c>
    </row>
    <row r="72" spans="1:10" ht="27" hidden="1" customHeight="1" x14ac:dyDescent="0.2">
      <c r="A72" s="97"/>
      <c r="B72" s="97"/>
      <c r="C72" s="97"/>
      <c r="D72" s="97">
        <v>3221</v>
      </c>
      <c r="E72" s="97"/>
      <c r="F72" s="97"/>
      <c r="G72" s="98" t="s">
        <v>28</v>
      </c>
      <c r="H72" s="102">
        <f>H73+H76+H78+H80+H82</f>
        <v>163100</v>
      </c>
      <c r="I72" s="102">
        <f>I73+I76+I78+I80+I82</f>
        <v>69000</v>
      </c>
      <c r="J72" s="102">
        <f>J73+J76+J78+J80+J82</f>
        <v>232100</v>
      </c>
    </row>
    <row r="73" spans="1:10" ht="20.100000000000001" hidden="1" customHeight="1" x14ac:dyDescent="0.2">
      <c r="A73" s="97"/>
      <c r="B73" s="97"/>
      <c r="C73" s="97"/>
      <c r="D73" s="97"/>
      <c r="E73" s="97">
        <v>32211</v>
      </c>
      <c r="F73" s="97"/>
      <c r="G73" s="98" t="s">
        <v>382</v>
      </c>
      <c r="H73" s="102">
        <f>H74+H75</f>
        <v>78000</v>
      </c>
      <c r="I73" s="102">
        <f>I74+I75</f>
        <v>20000</v>
      </c>
      <c r="J73" s="102">
        <f>J74+J75</f>
        <v>98000</v>
      </c>
    </row>
    <row r="74" spans="1:10" ht="20.100000000000001" hidden="1" customHeight="1" x14ac:dyDescent="0.2">
      <c r="A74" s="213"/>
      <c r="B74" s="213"/>
      <c r="C74" s="213"/>
      <c r="D74" s="213"/>
      <c r="E74" s="213"/>
      <c r="F74" s="213">
        <v>322110</v>
      </c>
      <c r="G74" s="299" t="s">
        <v>382</v>
      </c>
      <c r="H74" s="215">
        <v>46600</v>
      </c>
      <c r="I74" s="215">
        <f t="shared" ref="I74:I75" si="10">J74-H74</f>
        <v>13000</v>
      </c>
      <c r="J74" s="215">
        <v>59600</v>
      </c>
    </row>
    <row r="75" spans="1:10" ht="20.100000000000001" hidden="1" customHeight="1" x14ac:dyDescent="0.2">
      <c r="A75" s="213"/>
      <c r="B75" s="213"/>
      <c r="C75" s="213"/>
      <c r="D75" s="213"/>
      <c r="E75" s="213"/>
      <c r="F75" s="213">
        <v>322111</v>
      </c>
      <c r="G75" s="299" t="s">
        <v>323</v>
      </c>
      <c r="H75" s="215">
        <v>31400</v>
      </c>
      <c r="I75" s="215">
        <f t="shared" si="10"/>
        <v>7000</v>
      </c>
      <c r="J75" s="215">
        <v>38400</v>
      </c>
    </row>
    <row r="76" spans="1:10" ht="25.5" hidden="1" x14ac:dyDescent="0.2">
      <c r="A76" s="97"/>
      <c r="B76" s="97"/>
      <c r="C76" s="97"/>
      <c r="D76" s="97"/>
      <c r="E76" s="97">
        <v>32212</v>
      </c>
      <c r="F76" s="97"/>
      <c r="G76" s="98" t="s">
        <v>125</v>
      </c>
      <c r="H76" s="102">
        <f>H77</f>
        <v>10000</v>
      </c>
      <c r="I76" s="102">
        <f>I77</f>
        <v>5000</v>
      </c>
      <c r="J76" s="102">
        <f>J77</f>
        <v>15000</v>
      </c>
    </row>
    <row r="77" spans="1:10" ht="25.5" hidden="1" x14ac:dyDescent="0.2">
      <c r="A77" s="213"/>
      <c r="B77" s="213"/>
      <c r="C77" s="213"/>
      <c r="D77" s="213"/>
      <c r="E77" s="213"/>
      <c r="F77" s="213">
        <v>322120</v>
      </c>
      <c r="G77" s="299" t="s">
        <v>125</v>
      </c>
      <c r="H77" s="215">
        <v>10000</v>
      </c>
      <c r="I77" s="215">
        <f>J77-H77</f>
        <v>5000</v>
      </c>
      <c r="J77" s="215">
        <v>15000</v>
      </c>
    </row>
    <row r="78" spans="1:10" ht="32.25" hidden="1" customHeight="1" x14ac:dyDescent="0.2">
      <c r="A78" s="97"/>
      <c r="B78" s="97"/>
      <c r="C78" s="97"/>
      <c r="D78" s="97"/>
      <c r="E78" s="97">
        <v>32214</v>
      </c>
      <c r="F78" s="97"/>
      <c r="G78" s="98" t="s">
        <v>128</v>
      </c>
      <c r="H78" s="102">
        <f>H79</f>
        <v>15700</v>
      </c>
      <c r="I78" s="102">
        <f>I79</f>
        <v>11000</v>
      </c>
      <c r="J78" s="102">
        <f>J79</f>
        <v>26700</v>
      </c>
    </row>
    <row r="79" spans="1:10" ht="20.100000000000001" hidden="1" customHeight="1" x14ac:dyDescent="0.2">
      <c r="A79" s="213"/>
      <c r="B79" s="213"/>
      <c r="C79" s="213"/>
      <c r="D79" s="213"/>
      <c r="E79" s="213"/>
      <c r="F79" s="213">
        <v>322140</v>
      </c>
      <c r="G79" s="299" t="s">
        <v>128</v>
      </c>
      <c r="H79" s="215">
        <v>15700</v>
      </c>
      <c r="I79" s="215">
        <f>J79-H79</f>
        <v>11000</v>
      </c>
      <c r="J79" s="215">
        <v>26700</v>
      </c>
    </row>
    <row r="80" spans="1:10" ht="20.100000000000001" hidden="1" customHeight="1" x14ac:dyDescent="0.2">
      <c r="A80" s="97"/>
      <c r="B80" s="97"/>
      <c r="C80" s="97"/>
      <c r="D80" s="97"/>
      <c r="E80" s="97">
        <v>32216</v>
      </c>
      <c r="F80" s="97"/>
      <c r="G80" s="98" t="s">
        <v>131</v>
      </c>
      <c r="H80" s="102">
        <f>H81</f>
        <v>39400</v>
      </c>
      <c r="I80" s="102">
        <f>I81</f>
        <v>33000</v>
      </c>
      <c r="J80" s="102">
        <f>J81</f>
        <v>72400</v>
      </c>
    </row>
    <row r="81" spans="1:10" ht="20.100000000000001" hidden="1" customHeight="1" x14ac:dyDescent="0.2">
      <c r="A81" s="213"/>
      <c r="B81" s="213"/>
      <c r="C81" s="213"/>
      <c r="D81" s="213"/>
      <c r="E81" s="213"/>
      <c r="F81" s="213">
        <v>322160</v>
      </c>
      <c r="G81" s="299" t="s">
        <v>131</v>
      </c>
      <c r="H81" s="215">
        <v>39400</v>
      </c>
      <c r="I81" s="215">
        <f>J81-H81</f>
        <v>33000</v>
      </c>
      <c r="J81" s="215">
        <v>72400</v>
      </c>
    </row>
    <row r="82" spans="1:10" ht="20.100000000000001" hidden="1" customHeight="1" x14ac:dyDescent="0.2">
      <c r="A82" s="97"/>
      <c r="B82" s="97"/>
      <c r="C82" s="97"/>
      <c r="D82" s="97"/>
      <c r="E82" s="97">
        <v>32219</v>
      </c>
      <c r="F82" s="97"/>
      <c r="G82" s="98" t="s">
        <v>134</v>
      </c>
      <c r="H82" s="102">
        <f>H83</f>
        <v>20000</v>
      </c>
      <c r="I82" s="102">
        <f>I83</f>
        <v>0</v>
      </c>
      <c r="J82" s="102">
        <f>J83</f>
        <v>20000</v>
      </c>
    </row>
    <row r="83" spans="1:10" ht="20.100000000000001" hidden="1" customHeight="1" x14ac:dyDescent="0.2">
      <c r="A83" s="213"/>
      <c r="B83" s="213"/>
      <c r="C83" s="213"/>
      <c r="D83" s="213"/>
      <c r="E83" s="213"/>
      <c r="F83" s="213">
        <v>322190</v>
      </c>
      <c r="G83" s="299" t="s">
        <v>134</v>
      </c>
      <c r="H83" s="215">
        <v>20000</v>
      </c>
      <c r="I83" s="215">
        <f>J83-H83</f>
        <v>0</v>
      </c>
      <c r="J83" s="215">
        <v>20000</v>
      </c>
    </row>
    <row r="84" spans="1:10" ht="20.100000000000001" hidden="1" customHeight="1" x14ac:dyDescent="0.2">
      <c r="A84" s="97"/>
      <c r="B84" s="97"/>
      <c r="C84" s="97"/>
      <c r="D84" s="97">
        <v>3222</v>
      </c>
      <c r="E84" s="97"/>
      <c r="F84" s="97"/>
      <c r="G84" s="98" t="s">
        <v>29</v>
      </c>
      <c r="H84" s="102">
        <f>H85+H87</f>
        <v>7487533.6500000004</v>
      </c>
      <c r="I84" s="102">
        <f>I85+I87</f>
        <v>554175.34999999963</v>
      </c>
      <c r="J84" s="102">
        <f>J85+J87</f>
        <v>8041709</v>
      </c>
    </row>
    <row r="85" spans="1:10" ht="20.100000000000001" hidden="1" customHeight="1" x14ac:dyDescent="0.2">
      <c r="A85" s="97"/>
      <c r="B85" s="97"/>
      <c r="C85" s="97"/>
      <c r="D85" s="97"/>
      <c r="E85" s="97">
        <v>32221</v>
      </c>
      <c r="F85" s="97"/>
      <c r="G85" s="98" t="s">
        <v>137</v>
      </c>
      <c r="H85" s="102">
        <f>H86</f>
        <v>6639933.6500000004</v>
      </c>
      <c r="I85" s="102">
        <f>I86</f>
        <v>-64824.650000000373</v>
      </c>
      <c r="J85" s="102">
        <f>J86</f>
        <v>6575109</v>
      </c>
    </row>
    <row r="86" spans="1:10" s="105" customFormat="1" ht="20.100000000000001" hidden="1" customHeight="1" x14ac:dyDescent="0.2">
      <c r="A86" s="213"/>
      <c r="B86" s="213"/>
      <c r="C86" s="213"/>
      <c r="D86" s="213"/>
      <c r="E86" s="213"/>
      <c r="F86" s="97">
        <v>322210</v>
      </c>
      <c r="G86" s="299" t="s">
        <v>137</v>
      </c>
      <c r="H86" s="215">
        <v>6639933.6500000004</v>
      </c>
      <c r="I86" s="215">
        <f>J86-H86</f>
        <v>-64824.650000000373</v>
      </c>
      <c r="J86" s="215">
        <v>6575109</v>
      </c>
    </row>
    <row r="87" spans="1:10" ht="20.100000000000001" hidden="1" customHeight="1" x14ac:dyDescent="0.2">
      <c r="A87" s="97"/>
      <c r="B87" s="97"/>
      <c r="C87" s="97"/>
      <c r="D87" s="97"/>
      <c r="E87" s="97">
        <v>32222</v>
      </c>
      <c r="F87" s="97"/>
      <c r="G87" s="98" t="s">
        <v>140</v>
      </c>
      <c r="H87" s="102">
        <f>H88</f>
        <v>847600</v>
      </c>
      <c r="I87" s="102">
        <f>I88</f>
        <v>619000</v>
      </c>
      <c r="J87" s="102">
        <f>J88</f>
        <v>1466600</v>
      </c>
    </row>
    <row r="88" spans="1:10" ht="20.100000000000001" hidden="1" customHeight="1" x14ac:dyDescent="0.2">
      <c r="A88" s="213"/>
      <c r="B88" s="213"/>
      <c r="C88" s="213"/>
      <c r="D88" s="213"/>
      <c r="E88" s="213"/>
      <c r="F88" s="97">
        <v>322220</v>
      </c>
      <c r="G88" s="299" t="s">
        <v>140</v>
      </c>
      <c r="H88" s="215">
        <v>847600</v>
      </c>
      <c r="I88" s="215">
        <f>J88-H88</f>
        <v>619000</v>
      </c>
      <c r="J88" s="215">
        <v>1466600</v>
      </c>
    </row>
    <row r="89" spans="1:10" ht="20.100000000000001" hidden="1" customHeight="1" x14ac:dyDescent="0.2">
      <c r="A89" s="97"/>
      <c r="B89" s="97"/>
      <c r="C89" s="97"/>
      <c r="D89" s="97">
        <v>3223</v>
      </c>
      <c r="E89" s="97"/>
      <c r="F89" s="97"/>
      <c r="G89" s="98" t="s">
        <v>30</v>
      </c>
      <c r="H89" s="102">
        <f>H90+H93+H95</f>
        <v>231600</v>
      </c>
      <c r="I89" s="102">
        <f>I90+I93+I95</f>
        <v>201000</v>
      </c>
      <c r="J89" s="102">
        <f>J90+J93+J95</f>
        <v>432600</v>
      </c>
    </row>
    <row r="90" spans="1:10" ht="20.100000000000001" hidden="1" customHeight="1" x14ac:dyDescent="0.2">
      <c r="A90" s="97"/>
      <c r="B90" s="97"/>
      <c r="C90" s="97"/>
      <c r="D90" s="97"/>
      <c r="E90" s="97">
        <v>32231</v>
      </c>
      <c r="F90" s="97"/>
      <c r="G90" s="98" t="s">
        <v>143</v>
      </c>
      <c r="H90" s="102">
        <f>H91+H92</f>
        <v>114900</v>
      </c>
      <c r="I90" s="102">
        <f>I91+I92</f>
        <v>85000</v>
      </c>
      <c r="J90" s="102">
        <f>J91+J92</f>
        <v>199900</v>
      </c>
    </row>
    <row r="91" spans="1:10" ht="20.100000000000001" hidden="1" customHeight="1" x14ac:dyDescent="0.2">
      <c r="A91" s="213"/>
      <c r="B91" s="213"/>
      <c r="C91" s="213"/>
      <c r="D91" s="213"/>
      <c r="E91" s="213"/>
      <c r="F91" s="213">
        <v>322310</v>
      </c>
      <c r="G91" s="299" t="s">
        <v>143</v>
      </c>
      <c r="H91" s="215">
        <v>50600</v>
      </c>
      <c r="I91" s="215">
        <f t="shared" ref="I91:I92" si="11">J91-H91</f>
        <v>38000</v>
      </c>
      <c r="J91" s="215">
        <v>88600</v>
      </c>
    </row>
    <row r="92" spans="1:10" ht="20.100000000000001" hidden="1" customHeight="1" x14ac:dyDescent="0.2">
      <c r="A92" s="213"/>
      <c r="B92" s="213"/>
      <c r="C92" s="213"/>
      <c r="D92" s="213"/>
      <c r="E92" s="213"/>
      <c r="F92" s="213">
        <v>322311</v>
      </c>
      <c r="G92" s="299" t="s">
        <v>146</v>
      </c>
      <c r="H92" s="215">
        <v>64300</v>
      </c>
      <c r="I92" s="215">
        <f t="shared" si="11"/>
        <v>47000</v>
      </c>
      <c r="J92" s="215">
        <v>111300</v>
      </c>
    </row>
    <row r="93" spans="1:10" ht="20.100000000000001" hidden="1" customHeight="1" x14ac:dyDescent="0.2">
      <c r="A93" s="97"/>
      <c r="B93" s="97"/>
      <c r="C93" s="97"/>
      <c r="D93" s="97"/>
      <c r="E93" s="97">
        <v>32233</v>
      </c>
      <c r="F93" s="97"/>
      <c r="G93" s="98" t="s">
        <v>148</v>
      </c>
      <c r="H93" s="102">
        <f>H94</f>
        <v>52000</v>
      </c>
      <c r="I93" s="102">
        <f>I94</f>
        <v>43000</v>
      </c>
      <c r="J93" s="102">
        <f>J94</f>
        <v>95000</v>
      </c>
    </row>
    <row r="94" spans="1:10" ht="20.100000000000001" hidden="1" customHeight="1" x14ac:dyDescent="0.2">
      <c r="A94" s="213"/>
      <c r="B94" s="213"/>
      <c r="C94" s="213"/>
      <c r="D94" s="213"/>
      <c r="E94" s="213"/>
      <c r="F94" s="213">
        <v>322330</v>
      </c>
      <c r="G94" s="299" t="s">
        <v>148</v>
      </c>
      <c r="H94" s="215">
        <v>52000</v>
      </c>
      <c r="I94" s="215">
        <f>J94-H94</f>
        <v>43000</v>
      </c>
      <c r="J94" s="215">
        <v>95000</v>
      </c>
    </row>
    <row r="95" spans="1:10" ht="20.100000000000001" hidden="1" customHeight="1" x14ac:dyDescent="0.2">
      <c r="A95" s="97"/>
      <c r="B95" s="97"/>
      <c r="C95" s="97"/>
      <c r="D95" s="97"/>
      <c r="E95" s="97">
        <v>32234</v>
      </c>
      <c r="F95" s="97"/>
      <c r="G95" s="98" t="s">
        <v>151</v>
      </c>
      <c r="H95" s="102">
        <f>H96</f>
        <v>64700</v>
      </c>
      <c r="I95" s="102">
        <f>I96</f>
        <v>73000</v>
      </c>
      <c r="J95" s="102">
        <f>J96</f>
        <v>137700</v>
      </c>
    </row>
    <row r="96" spans="1:10" ht="20.100000000000001" hidden="1" customHeight="1" x14ac:dyDescent="0.2">
      <c r="A96" s="213"/>
      <c r="B96" s="213"/>
      <c r="C96" s="213"/>
      <c r="D96" s="213"/>
      <c r="E96" s="213"/>
      <c r="F96" s="213">
        <v>322340</v>
      </c>
      <c r="G96" s="299" t="s">
        <v>151</v>
      </c>
      <c r="H96" s="215">
        <v>64700</v>
      </c>
      <c r="I96" s="215">
        <f>J96-H96</f>
        <v>73000</v>
      </c>
      <c r="J96" s="215">
        <v>137700</v>
      </c>
    </row>
    <row r="97" spans="1:10" ht="32.25" hidden="1" customHeight="1" x14ac:dyDescent="0.2">
      <c r="A97" s="97"/>
      <c r="B97" s="97"/>
      <c r="C97" s="97"/>
      <c r="D97" s="97">
        <v>3224</v>
      </c>
      <c r="E97" s="97"/>
      <c r="F97" s="97"/>
      <c r="G97" s="98" t="s">
        <v>31</v>
      </c>
      <c r="H97" s="102">
        <f t="shared" ref="H97:J98" si="12">H98</f>
        <v>65000</v>
      </c>
      <c r="I97" s="102">
        <f t="shared" si="12"/>
        <v>0</v>
      </c>
      <c r="J97" s="102">
        <f t="shared" si="12"/>
        <v>65000</v>
      </c>
    </row>
    <row r="98" spans="1:10" ht="44.25" hidden="1" customHeight="1" x14ac:dyDescent="0.2">
      <c r="A98" s="97"/>
      <c r="B98" s="97"/>
      <c r="C98" s="97"/>
      <c r="D98" s="97"/>
      <c r="E98" s="213">
        <v>32242</v>
      </c>
      <c r="F98" s="213"/>
      <c r="G98" s="299" t="s">
        <v>385</v>
      </c>
      <c r="H98" s="215">
        <v>65000</v>
      </c>
      <c r="I98" s="215">
        <f t="shared" si="12"/>
        <v>0</v>
      </c>
      <c r="J98" s="215">
        <v>65000</v>
      </c>
    </row>
    <row r="99" spans="1:10" ht="32.25" hidden="1" customHeight="1" x14ac:dyDescent="0.2">
      <c r="A99" s="213"/>
      <c r="B99" s="213"/>
      <c r="C99" s="213"/>
      <c r="D99" s="213"/>
      <c r="E99" s="213"/>
      <c r="F99" s="97">
        <v>322420</v>
      </c>
      <c r="G99" s="98" t="s">
        <v>385</v>
      </c>
      <c r="H99" s="215">
        <v>65000</v>
      </c>
      <c r="I99" s="215">
        <f>J99-H99</f>
        <v>0</v>
      </c>
      <c r="J99" s="215">
        <v>65000</v>
      </c>
    </row>
    <row r="100" spans="1:10" ht="20.100000000000001" hidden="1" customHeight="1" x14ac:dyDescent="0.2">
      <c r="A100" s="97"/>
      <c r="B100" s="97"/>
      <c r="C100" s="97"/>
      <c r="D100" s="97">
        <v>3225</v>
      </c>
      <c r="E100" s="97"/>
      <c r="F100" s="97"/>
      <c r="G100" s="98" t="s">
        <v>32</v>
      </c>
      <c r="H100" s="102">
        <f>H101+H103</f>
        <v>55000</v>
      </c>
      <c r="I100" s="102">
        <f>I101+I103</f>
        <v>25000</v>
      </c>
      <c r="J100" s="102">
        <f>J101+J103</f>
        <v>80000</v>
      </c>
    </row>
    <row r="101" spans="1:10" ht="20.100000000000001" hidden="1" customHeight="1" x14ac:dyDescent="0.2">
      <c r="A101" s="97"/>
      <c r="B101" s="97"/>
      <c r="C101" s="97"/>
      <c r="D101" s="97"/>
      <c r="E101" s="97">
        <v>32251</v>
      </c>
      <c r="F101" s="97"/>
      <c r="G101" s="98" t="s">
        <v>159</v>
      </c>
      <c r="H101" s="102">
        <f>H102</f>
        <v>35000</v>
      </c>
      <c r="I101" s="102">
        <f>I102</f>
        <v>5000</v>
      </c>
      <c r="J101" s="102">
        <f>J102</f>
        <v>40000</v>
      </c>
    </row>
    <row r="102" spans="1:10" ht="20.100000000000001" hidden="1" customHeight="1" x14ac:dyDescent="0.2">
      <c r="A102" s="213"/>
      <c r="B102" s="213"/>
      <c r="C102" s="213"/>
      <c r="D102" s="213"/>
      <c r="E102" s="213"/>
      <c r="F102" s="213">
        <v>322510</v>
      </c>
      <c r="G102" s="299" t="s">
        <v>159</v>
      </c>
      <c r="H102" s="215">
        <v>35000</v>
      </c>
      <c r="I102" s="215">
        <f>J102-H102</f>
        <v>5000</v>
      </c>
      <c r="J102" s="215">
        <v>40000</v>
      </c>
    </row>
    <row r="103" spans="1:10" ht="20.100000000000001" hidden="1" customHeight="1" x14ac:dyDescent="0.2">
      <c r="A103" s="97"/>
      <c r="B103" s="97"/>
      <c r="C103" s="97"/>
      <c r="D103" s="97"/>
      <c r="E103" s="97">
        <v>32252</v>
      </c>
      <c r="F103" s="97"/>
      <c r="G103" s="98" t="s">
        <v>162</v>
      </c>
      <c r="H103" s="102">
        <f>H104</f>
        <v>20000</v>
      </c>
      <c r="I103" s="102">
        <f>I104</f>
        <v>20000</v>
      </c>
      <c r="J103" s="102">
        <f>J104</f>
        <v>40000</v>
      </c>
    </row>
    <row r="104" spans="1:10" ht="20.100000000000001" hidden="1" customHeight="1" x14ac:dyDescent="0.2">
      <c r="A104" s="213"/>
      <c r="B104" s="213"/>
      <c r="C104" s="213"/>
      <c r="D104" s="213"/>
      <c r="E104" s="213"/>
      <c r="F104" s="213">
        <v>322520</v>
      </c>
      <c r="G104" s="299" t="s">
        <v>162</v>
      </c>
      <c r="H104" s="215">
        <v>20000</v>
      </c>
      <c r="I104" s="215">
        <f>J104-H104</f>
        <v>20000</v>
      </c>
      <c r="J104" s="215">
        <v>40000</v>
      </c>
    </row>
    <row r="105" spans="1:10" ht="20.100000000000001" hidden="1" customHeight="1" x14ac:dyDescent="0.2">
      <c r="A105" s="97"/>
      <c r="B105" s="97"/>
      <c r="C105" s="97"/>
      <c r="D105" s="97">
        <v>3227</v>
      </c>
      <c r="E105" s="97"/>
      <c r="F105" s="97"/>
      <c r="G105" s="98" t="s">
        <v>33</v>
      </c>
      <c r="H105" s="102">
        <f t="shared" ref="H105:J106" si="13">H106</f>
        <v>50000</v>
      </c>
      <c r="I105" s="102">
        <f t="shared" si="13"/>
        <v>0</v>
      </c>
      <c r="J105" s="102">
        <f t="shared" si="13"/>
        <v>50000</v>
      </c>
    </row>
    <row r="106" spans="1:10" ht="20.100000000000001" hidden="1" customHeight="1" x14ac:dyDescent="0.2">
      <c r="A106" s="97"/>
      <c r="B106" s="97"/>
      <c r="C106" s="97"/>
      <c r="D106" s="97"/>
      <c r="E106" s="97">
        <v>32271</v>
      </c>
      <c r="F106" s="97"/>
      <c r="G106" s="98" t="s">
        <v>33</v>
      </c>
      <c r="H106" s="102">
        <f t="shared" si="13"/>
        <v>50000</v>
      </c>
      <c r="I106" s="102">
        <f t="shared" si="13"/>
        <v>0</v>
      </c>
      <c r="J106" s="102">
        <f t="shared" si="13"/>
        <v>50000</v>
      </c>
    </row>
    <row r="107" spans="1:10" ht="20.100000000000001" hidden="1" customHeight="1" x14ac:dyDescent="0.2">
      <c r="A107" s="213"/>
      <c r="B107" s="213"/>
      <c r="C107" s="213"/>
      <c r="D107" s="213"/>
      <c r="E107" s="213"/>
      <c r="F107" s="213">
        <v>322710</v>
      </c>
      <c r="G107" s="299" t="s">
        <v>33</v>
      </c>
      <c r="H107" s="215">
        <v>50000</v>
      </c>
      <c r="I107" s="215">
        <f>J107-H107</f>
        <v>0</v>
      </c>
      <c r="J107" s="215">
        <v>50000</v>
      </c>
    </row>
    <row r="108" spans="1:10" s="89" customFormat="1" ht="20.100000000000001" customHeight="1" x14ac:dyDescent="0.2">
      <c r="A108" s="163"/>
      <c r="B108" s="99"/>
      <c r="C108" s="99">
        <v>323</v>
      </c>
      <c r="D108" s="99"/>
      <c r="E108" s="99"/>
      <c r="F108" s="99"/>
      <c r="G108" s="177" t="s">
        <v>34</v>
      </c>
      <c r="H108" s="230">
        <f>H109+H119+H124+H127+H135+H142+H147+H155+H158</f>
        <v>2399700</v>
      </c>
      <c r="I108" s="230">
        <f>I109+I119+I124+I127+I135+I142+I147+I155+I158</f>
        <v>338089</v>
      </c>
      <c r="J108" s="230">
        <f>J109+J119+J124+J127+J135+J142+J147+J155+J158</f>
        <v>2737789</v>
      </c>
    </row>
    <row r="109" spans="1:10" ht="20.100000000000001" hidden="1" customHeight="1" x14ac:dyDescent="0.2">
      <c r="A109" s="97"/>
      <c r="B109" s="97"/>
      <c r="C109" s="97"/>
      <c r="D109" s="97">
        <v>3231</v>
      </c>
      <c r="E109" s="97"/>
      <c r="F109" s="97"/>
      <c r="G109" s="106" t="s">
        <v>35</v>
      </c>
      <c r="H109" s="102">
        <f>H110+H112+H114+H116</f>
        <v>181700</v>
      </c>
      <c r="I109" s="102">
        <f>I110+I112+I114+I116</f>
        <v>38000</v>
      </c>
      <c r="J109" s="102">
        <f>J110+J112+J114+J116</f>
        <v>219700</v>
      </c>
    </row>
    <row r="110" spans="1:10" ht="20.100000000000001" hidden="1" customHeight="1" x14ac:dyDescent="0.2">
      <c r="A110" s="97"/>
      <c r="B110" s="97"/>
      <c r="C110" s="97"/>
      <c r="D110" s="97"/>
      <c r="E110" s="97">
        <v>32311</v>
      </c>
      <c r="F110" s="97"/>
      <c r="G110" s="106" t="s">
        <v>386</v>
      </c>
      <c r="H110" s="102">
        <f>H111</f>
        <v>138200</v>
      </c>
      <c r="I110" s="102">
        <f>I111</f>
        <v>30000</v>
      </c>
      <c r="J110" s="102">
        <f>J111</f>
        <v>168200</v>
      </c>
    </row>
    <row r="111" spans="1:10" ht="20.100000000000001" hidden="1" customHeight="1" x14ac:dyDescent="0.2">
      <c r="A111" s="213"/>
      <c r="B111" s="213"/>
      <c r="C111" s="213"/>
      <c r="D111" s="213"/>
      <c r="E111" s="213"/>
      <c r="F111" s="213">
        <v>323110</v>
      </c>
      <c r="G111" s="214" t="s">
        <v>386</v>
      </c>
      <c r="H111" s="215">
        <v>138200</v>
      </c>
      <c r="I111" s="215">
        <f>J111-H111</f>
        <v>30000</v>
      </c>
      <c r="J111" s="215">
        <v>168200</v>
      </c>
    </row>
    <row r="112" spans="1:10" ht="20.100000000000001" hidden="1" customHeight="1" x14ac:dyDescent="0.2">
      <c r="A112" s="97"/>
      <c r="B112" s="97"/>
      <c r="C112" s="97"/>
      <c r="D112" s="97"/>
      <c r="E112" s="97">
        <v>32312</v>
      </c>
      <c r="F112" s="97"/>
      <c r="G112" s="106" t="s">
        <v>172</v>
      </c>
      <c r="H112" s="102">
        <f>H113</f>
        <v>0</v>
      </c>
      <c r="I112" s="102">
        <f>I113</f>
        <v>0</v>
      </c>
      <c r="J112" s="102">
        <f>J113</f>
        <v>0</v>
      </c>
    </row>
    <row r="113" spans="1:10" ht="20.100000000000001" hidden="1" customHeight="1" x14ac:dyDescent="0.2">
      <c r="A113" s="213"/>
      <c r="B113" s="213"/>
      <c r="C113" s="213"/>
      <c r="D113" s="213"/>
      <c r="E113" s="213"/>
      <c r="F113" s="97">
        <v>323120</v>
      </c>
      <c r="G113" s="106" t="s">
        <v>172</v>
      </c>
      <c r="H113" s="215">
        <v>0</v>
      </c>
      <c r="I113" s="215">
        <f>J113-H113</f>
        <v>0</v>
      </c>
      <c r="J113" s="215">
        <v>0</v>
      </c>
    </row>
    <row r="114" spans="1:10" ht="20.100000000000001" hidden="1" customHeight="1" x14ac:dyDescent="0.2">
      <c r="A114" s="97"/>
      <c r="B114" s="97"/>
      <c r="C114" s="97"/>
      <c r="D114" s="97"/>
      <c r="E114" s="97">
        <v>32313</v>
      </c>
      <c r="F114" s="97"/>
      <c r="G114" s="106" t="s">
        <v>175</v>
      </c>
      <c r="H114" s="102">
        <f>H115</f>
        <v>29500</v>
      </c>
      <c r="I114" s="102">
        <f>I115</f>
        <v>2000</v>
      </c>
      <c r="J114" s="102">
        <f>J115</f>
        <v>31500</v>
      </c>
    </row>
    <row r="115" spans="1:10" ht="20.100000000000001" hidden="1" customHeight="1" x14ac:dyDescent="0.2">
      <c r="A115" s="213"/>
      <c r="B115" s="213"/>
      <c r="C115" s="213"/>
      <c r="D115" s="213"/>
      <c r="E115" s="213"/>
      <c r="F115" s="213">
        <v>323130</v>
      </c>
      <c r="G115" s="214" t="s">
        <v>175</v>
      </c>
      <c r="H115" s="215">
        <v>29500</v>
      </c>
      <c r="I115" s="215">
        <f>J115-H115</f>
        <v>2000</v>
      </c>
      <c r="J115" s="215">
        <v>31500</v>
      </c>
    </row>
    <row r="116" spans="1:10" ht="20.100000000000001" hidden="1" customHeight="1" x14ac:dyDescent="0.2">
      <c r="A116" s="97"/>
      <c r="B116" s="97"/>
      <c r="C116" s="97"/>
      <c r="D116" s="97"/>
      <c r="E116" s="97">
        <v>32319</v>
      </c>
      <c r="F116" s="97"/>
      <c r="G116" s="106" t="s">
        <v>178</v>
      </c>
      <c r="H116" s="102">
        <f>H117+H118</f>
        <v>14000</v>
      </c>
      <c r="I116" s="102">
        <f t="shared" ref="I116:J116" si="14">I117+I118</f>
        <v>6000</v>
      </c>
      <c r="J116" s="102">
        <f t="shared" si="14"/>
        <v>20000</v>
      </c>
    </row>
    <row r="117" spans="1:10" ht="20.100000000000001" hidden="1" customHeight="1" x14ac:dyDescent="0.2">
      <c r="A117" s="213"/>
      <c r="B117" s="213"/>
      <c r="C117" s="213"/>
      <c r="D117" s="213"/>
      <c r="E117" s="213"/>
      <c r="F117" s="213">
        <v>323190</v>
      </c>
      <c r="G117" s="214" t="s">
        <v>178</v>
      </c>
      <c r="H117" s="215">
        <v>2000</v>
      </c>
      <c r="I117" s="215">
        <f>J117-H117</f>
        <v>3000</v>
      </c>
      <c r="J117" s="215">
        <v>5000</v>
      </c>
    </row>
    <row r="118" spans="1:10" ht="20.100000000000001" hidden="1" customHeight="1" x14ac:dyDescent="0.2">
      <c r="A118" s="213"/>
      <c r="B118" s="213"/>
      <c r="C118" s="213"/>
      <c r="D118" s="213"/>
      <c r="E118" s="213"/>
      <c r="F118" s="213">
        <v>323191</v>
      </c>
      <c r="G118" s="214" t="s">
        <v>459</v>
      </c>
      <c r="H118" s="215">
        <v>12000</v>
      </c>
      <c r="I118" s="215">
        <f>J118-H118</f>
        <v>3000</v>
      </c>
      <c r="J118" s="215">
        <v>15000</v>
      </c>
    </row>
    <row r="119" spans="1:10" ht="20.100000000000001" hidden="1" customHeight="1" x14ac:dyDescent="0.2">
      <c r="A119" s="97"/>
      <c r="B119" s="97"/>
      <c r="C119" s="97"/>
      <c r="D119" s="97">
        <v>3232</v>
      </c>
      <c r="E119" s="97"/>
      <c r="F119" s="97"/>
      <c r="G119" s="98" t="s">
        <v>36</v>
      </c>
      <c r="H119" s="102">
        <f>H120+H122</f>
        <v>447200</v>
      </c>
      <c r="I119" s="102">
        <f>I120+I122</f>
        <v>50000</v>
      </c>
      <c r="J119" s="102">
        <f>J120+J122</f>
        <v>497200</v>
      </c>
    </row>
    <row r="120" spans="1:10" ht="25.5" hidden="1" x14ac:dyDescent="0.2">
      <c r="A120" s="97"/>
      <c r="B120" s="97"/>
      <c r="C120" s="97"/>
      <c r="D120" s="97"/>
      <c r="E120" s="97">
        <v>32322</v>
      </c>
      <c r="F120" s="97"/>
      <c r="G120" s="98" t="s">
        <v>181</v>
      </c>
      <c r="H120" s="102">
        <f t="shared" ref="H120:J120" si="15">H121</f>
        <v>381800</v>
      </c>
      <c r="I120" s="102">
        <f t="shared" si="15"/>
        <v>20000</v>
      </c>
      <c r="J120" s="102">
        <f t="shared" si="15"/>
        <v>401800</v>
      </c>
    </row>
    <row r="121" spans="1:10" ht="25.5" hidden="1" x14ac:dyDescent="0.2">
      <c r="A121" s="213"/>
      <c r="B121" s="213"/>
      <c r="C121" s="213"/>
      <c r="D121" s="213"/>
      <c r="E121" s="213"/>
      <c r="F121" s="213">
        <v>323220</v>
      </c>
      <c r="G121" s="299" t="s">
        <v>181</v>
      </c>
      <c r="H121" s="215">
        <v>381800</v>
      </c>
      <c r="I121" s="215">
        <f>J121-H121</f>
        <v>20000</v>
      </c>
      <c r="J121" s="215">
        <v>401800</v>
      </c>
    </row>
    <row r="122" spans="1:10" ht="25.5" hidden="1" x14ac:dyDescent="0.2">
      <c r="A122" s="213"/>
      <c r="B122" s="213"/>
      <c r="C122" s="213"/>
      <c r="D122" s="213"/>
      <c r="E122" s="97">
        <v>32323</v>
      </c>
      <c r="F122" s="97"/>
      <c r="G122" s="98" t="s">
        <v>479</v>
      </c>
      <c r="H122" s="102">
        <f>H123</f>
        <v>65400</v>
      </c>
      <c r="I122" s="102">
        <f>I123</f>
        <v>30000</v>
      </c>
      <c r="J122" s="102">
        <f>J123</f>
        <v>95400</v>
      </c>
    </row>
    <row r="123" spans="1:10" ht="25.5" hidden="1" x14ac:dyDescent="0.2">
      <c r="A123" s="213"/>
      <c r="B123" s="213"/>
      <c r="C123" s="213"/>
      <c r="D123" s="213"/>
      <c r="E123" s="213"/>
      <c r="F123" s="213">
        <v>323230</v>
      </c>
      <c r="G123" s="299" t="s">
        <v>479</v>
      </c>
      <c r="H123" s="215">
        <v>65400</v>
      </c>
      <c r="I123" s="215">
        <f>J123-H123</f>
        <v>30000</v>
      </c>
      <c r="J123" s="215">
        <v>95400</v>
      </c>
    </row>
    <row r="124" spans="1:10" ht="20.100000000000001" hidden="1" customHeight="1" x14ac:dyDescent="0.2">
      <c r="A124" s="97"/>
      <c r="B124" s="97"/>
      <c r="C124" s="97"/>
      <c r="D124" s="97">
        <v>3233</v>
      </c>
      <c r="E124" s="97"/>
      <c r="F124" s="97"/>
      <c r="G124" s="106" t="s">
        <v>37</v>
      </c>
      <c r="H124" s="102">
        <f t="shared" ref="H124:J125" si="16">H125</f>
        <v>29200</v>
      </c>
      <c r="I124" s="102">
        <f t="shared" si="16"/>
        <v>4000</v>
      </c>
      <c r="J124" s="102">
        <f t="shared" si="16"/>
        <v>33200</v>
      </c>
    </row>
    <row r="125" spans="1:10" ht="20.100000000000001" hidden="1" customHeight="1" x14ac:dyDescent="0.2">
      <c r="A125" s="97"/>
      <c r="B125" s="97"/>
      <c r="C125" s="97"/>
      <c r="D125" s="97"/>
      <c r="E125" s="97">
        <v>32339</v>
      </c>
      <c r="F125" s="97"/>
      <c r="G125" s="106" t="s">
        <v>184</v>
      </c>
      <c r="H125" s="102">
        <f t="shared" si="16"/>
        <v>29200</v>
      </c>
      <c r="I125" s="102">
        <f t="shared" si="16"/>
        <v>4000</v>
      </c>
      <c r="J125" s="102">
        <f t="shared" si="16"/>
        <v>33200</v>
      </c>
    </row>
    <row r="126" spans="1:10" ht="20.100000000000001" hidden="1" customHeight="1" x14ac:dyDescent="0.2">
      <c r="A126" s="213"/>
      <c r="B126" s="213"/>
      <c r="C126" s="213"/>
      <c r="D126" s="213"/>
      <c r="E126" s="213"/>
      <c r="F126" s="97">
        <v>323390</v>
      </c>
      <c r="G126" s="214" t="s">
        <v>184</v>
      </c>
      <c r="H126" s="215">
        <v>29200</v>
      </c>
      <c r="I126" s="215">
        <f>J126-H126</f>
        <v>4000</v>
      </c>
      <c r="J126" s="215">
        <v>33200</v>
      </c>
    </row>
    <row r="127" spans="1:10" ht="20.100000000000001" hidden="1" customHeight="1" x14ac:dyDescent="0.2">
      <c r="A127" s="97"/>
      <c r="B127" s="97"/>
      <c r="C127" s="97"/>
      <c r="D127" s="97">
        <v>3234</v>
      </c>
      <c r="E127" s="97"/>
      <c r="F127" s="97"/>
      <c r="G127" s="106" t="s">
        <v>38</v>
      </c>
      <c r="H127" s="102">
        <f>H128+H130+H132</f>
        <v>209800</v>
      </c>
      <c r="I127" s="102">
        <f>I128+I130+I132</f>
        <v>49000</v>
      </c>
      <c r="J127" s="102">
        <f>J128+J130+J132</f>
        <v>258800</v>
      </c>
    </row>
    <row r="128" spans="1:10" ht="20.100000000000001" hidden="1" customHeight="1" x14ac:dyDescent="0.2">
      <c r="A128" s="97"/>
      <c r="B128" s="97"/>
      <c r="C128" s="97"/>
      <c r="D128" s="97"/>
      <c r="E128" s="97">
        <v>32341</v>
      </c>
      <c r="F128" s="97"/>
      <c r="G128" s="106" t="s">
        <v>187</v>
      </c>
      <c r="H128" s="102">
        <f>H129</f>
        <v>26000</v>
      </c>
      <c r="I128" s="102">
        <f>I129</f>
        <v>4000</v>
      </c>
      <c r="J128" s="102">
        <f>J129</f>
        <v>30000</v>
      </c>
    </row>
    <row r="129" spans="1:10" ht="20.100000000000001" hidden="1" customHeight="1" x14ac:dyDescent="0.2">
      <c r="A129" s="213"/>
      <c r="B129" s="213"/>
      <c r="C129" s="213"/>
      <c r="D129" s="213"/>
      <c r="E129" s="213"/>
      <c r="F129" s="213">
        <v>323410</v>
      </c>
      <c r="G129" s="214" t="s">
        <v>187</v>
      </c>
      <c r="H129" s="215">
        <v>26000</v>
      </c>
      <c r="I129" s="215">
        <f>J129-H129</f>
        <v>4000</v>
      </c>
      <c r="J129" s="215">
        <v>30000</v>
      </c>
    </row>
    <row r="130" spans="1:10" ht="20.100000000000001" hidden="1" customHeight="1" x14ac:dyDescent="0.2">
      <c r="A130" s="97"/>
      <c r="B130" s="97"/>
      <c r="C130" s="97"/>
      <c r="D130" s="97"/>
      <c r="E130" s="97">
        <v>32342</v>
      </c>
      <c r="F130" s="97"/>
      <c r="G130" s="106" t="s">
        <v>190</v>
      </c>
      <c r="H130" s="102">
        <f>H131</f>
        <v>85000</v>
      </c>
      <c r="I130" s="102">
        <f>I131</f>
        <v>43000</v>
      </c>
      <c r="J130" s="102">
        <f>J131</f>
        <v>128000</v>
      </c>
    </row>
    <row r="131" spans="1:10" ht="20.100000000000001" hidden="1" customHeight="1" x14ac:dyDescent="0.2">
      <c r="A131" s="213"/>
      <c r="B131" s="213"/>
      <c r="C131" s="213"/>
      <c r="D131" s="213"/>
      <c r="E131" s="213"/>
      <c r="F131" s="213">
        <v>323420</v>
      </c>
      <c r="G131" s="214" t="s">
        <v>190</v>
      </c>
      <c r="H131" s="215">
        <v>85000</v>
      </c>
      <c r="I131" s="215">
        <f>J131-H131</f>
        <v>43000</v>
      </c>
      <c r="J131" s="215">
        <v>128000</v>
      </c>
    </row>
    <row r="132" spans="1:10" ht="20.100000000000001" hidden="1" customHeight="1" x14ac:dyDescent="0.2">
      <c r="A132" s="97"/>
      <c r="B132" s="97"/>
      <c r="C132" s="97"/>
      <c r="D132" s="97"/>
      <c r="E132" s="97">
        <v>32349</v>
      </c>
      <c r="F132" s="97"/>
      <c r="G132" s="106" t="s">
        <v>193</v>
      </c>
      <c r="H132" s="102">
        <f>H133+H134</f>
        <v>98800</v>
      </c>
      <c r="I132" s="102">
        <f>I133+I134</f>
        <v>2000</v>
      </c>
      <c r="J132" s="102">
        <f>J133+J134</f>
        <v>100800</v>
      </c>
    </row>
    <row r="133" spans="1:10" ht="20.100000000000001" hidden="1" customHeight="1" x14ac:dyDescent="0.2">
      <c r="A133" s="213"/>
      <c r="B133" s="213"/>
      <c r="C133" s="213"/>
      <c r="D133" s="213"/>
      <c r="E133" s="213"/>
      <c r="F133" s="97">
        <v>323490</v>
      </c>
      <c r="G133" s="214" t="s">
        <v>193</v>
      </c>
      <c r="H133" s="215">
        <v>11100</v>
      </c>
      <c r="I133" s="215">
        <f t="shared" ref="I133:I134" si="17">J133-H133</f>
        <v>0</v>
      </c>
      <c r="J133" s="215">
        <v>11100</v>
      </c>
    </row>
    <row r="134" spans="1:10" ht="20.100000000000001" hidden="1" customHeight="1" x14ac:dyDescent="0.2">
      <c r="A134" s="213"/>
      <c r="B134" s="213"/>
      <c r="C134" s="213"/>
      <c r="D134" s="213"/>
      <c r="E134" s="213"/>
      <c r="F134" s="97">
        <v>323491</v>
      </c>
      <c r="G134" s="299" t="s">
        <v>196</v>
      </c>
      <c r="H134" s="215">
        <v>87700</v>
      </c>
      <c r="I134" s="215">
        <f t="shared" si="17"/>
        <v>2000</v>
      </c>
      <c r="J134" s="215">
        <v>89700</v>
      </c>
    </row>
    <row r="135" spans="1:10" ht="20.100000000000001" hidden="1" customHeight="1" x14ac:dyDescent="0.2">
      <c r="A135" s="97"/>
      <c r="B135" s="97"/>
      <c r="C135" s="97"/>
      <c r="D135" s="97">
        <v>3235</v>
      </c>
      <c r="E135" s="97"/>
      <c r="F135" s="97"/>
      <c r="G135" s="106" t="s">
        <v>39</v>
      </c>
      <c r="H135" s="102">
        <f>H136+H138+H140</f>
        <v>27000</v>
      </c>
      <c r="I135" s="102">
        <f>I136+I138+I140</f>
        <v>0</v>
      </c>
      <c r="J135" s="102">
        <f>J136+J138+J140</f>
        <v>27000</v>
      </c>
    </row>
    <row r="136" spans="1:10" ht="20.100000000000001" hidden="1" customHeight="1" x14ac:dyDescent="0.2">
      <c r="A136" s="97"/>
      <c r="B136" s="97"/>
      <c r="C136" s="97"/>
      <c r="D136" s="97"/>
      <c r="E136" s="97">
        <v>32352</v>
      </c>
      <c r="F136" s="97"/>
      <c r="G136" s="106" t="s">
        <v>198</v>
      </c>
      <c r="H136" s="102">
        <f>H137</f>
        <v>1000</v>
      </c>
      <c r="I136" s="102">
        <f>I137</f>
        <v>0</v>
      </c>
      <c r="J136" s="102">
        <f>J137</f>
        <v>1000</v>
      </c>
    </row>
    <row r="137" spans="1:10" ht="20.100000000000001" hidden="1" customHeight="1" x14ac:dyDescent="0.2">
      <c r="A137" s="213"/>
      <c r="B137" s="213"/>
      <c r="C137" s="213"/>
      <c r="D137" s="213"/>
      <c r="E137" s="213"/>
      <c r="F137" s="213">
        <v>323520</v>
      </c>
      <c r="G137" s="214" t="s">
        <v>198</v>
      </c>
      <c r="H137" s="215">
        <v>1000</v>
      </c>
      <c r="I137" s="215">
        <f>J137-H137</f>
        <v>0</v>
      </c>
      <c r="J137" s="215">
        <v>1000</v>
      </c>
    </row>
    <row r="138" spans="1:10" ht="20.100000000000001" hidden="1" customHeight="1" x14ac:dyDescent="0.2">
      <c r="A138" s="97"/>
      <c r="B138" s="97"/>
      <c r="C138" s="97"/>
      <c r="D138" s="97"/>
      <c r="E138" s="97">
        <v>32354</v>
      </c>
      <c r="F138" s="97"/>
      <c r="G138" s="106" t="s">
        <v>62</v>
      </c>
      <c r="H138" s="102">
        <f>H139</f>
        <v>22000</v>
      </c>
      <c r="I138" s="102">
        <f>I139</f>
        <v>0</v>
      </c>
      <c r="J138" s="102">
        <f>J139</f>
        <v>22000</v>
      </c>
    </row>
    <row r="139" spans="1:10" ht="20.100000000000001" hidden="1" customHeight="1" x14ac:dyDescent="0.2">
      <c r="A139" s="213"/>
      <c r="B139" s="213"/>
      <c r="C139" s="213"/>
      <c r="D139" s="213"/>
      <c r="E139" s="213"/>
      <c r="F139" s="213">
        <v>323540</v>
      </c>
      <c r="G139" s="214" t="s">
        <v>62</v>
      </c>
      <c r="H139" s="215">
        <v>22000</v>
      </c>
      <c r="I139" s="215">
        <f>J139-H139</f>
        <v>0</v>
      </c>
      <c r="J139" s="215">
        <v>22000</v>
      </c>
    </row>
    <row r="140" spans="1:10" ht="20.100000000000001" hidden="1" customHeight="1" x14ac:dyDescent="0.2">
      <c r="A140" s="97"/>
      <c r="B140" s="97"/>
      <c r="C140" s="97"/>
      <c r="D140" s="97"/>
      <c r="E140" s="97">
        <v>32359</v>
      </c>
      <c r="F140" s="97"/>
      <c r="G140" s="106" t="s">
        <v>387</v>
      </c>
      <c r="H140" s="102">
        <f>H141</f>
        <v>4000</v>
      </c>
      <c r="I140" s="102">
        <f>I141</f>
        <v>0</v>
      </c>
      <c r="J140" s="102">
        <f>J141</f>
        <v>4000</v>
      </c>
    </row>
    <row r="141" spans="1:10" ht="20.100000000000001" hidden="1" customHeight="1" x14ac:dyDescent="0.2">
      <c r="A141" s="213"/>
      <c r="B141" s="213"/>
      <c r="C141" s="213"/>
      <c r="D141" s="213"/>
      <c r="E141" s="213"/>
      <c r="F141" s="213">
        <v>323590</v>
      </c>
      <c r="G141" s="214" t="s">
        <v>387</v>
      </c>
      <c r="H141" s="215">
        <v>4000</v>
      </c>
      <c r="I141" s="215">
        <f>J141-H141</f>
        <v>0</v>
      </c>
      <c r="J141" s="215">
        <v>4000</v>
      </c>
    </row>
    <row r="142" spans="1:10" ht="20.100000000000001" hidden="1" customHeight="1" x14ac:dyDescent="0.2">
      <c r="A142" s="97"/>
      <c r="B142" s="97"/>
      <c r="C142" s="97"/>
      <c r="D142" s="97">
        <v>3236</v>
      </c>
      <c r="E142" s="97"/>
      <c r="F142" s="97"/>
      <c r="G142" s="106" t="s">
        <v>40</v>
      </c>
      <c r="H142" s="102">
        <f>H143+H145</f>
        <v>202000</v>
      </c>
      <c r="I142" s="102">
        <f>I143+I145</f>
        <v>115089</v>
      </c>
      <c r="J142" s="102">
        <f>J143+J145</f>
        <v>317089</v>
      </c>
    </row>
    <row r="143" spans="1:10" s="108" customFormat="1" ht="20.100000000000001" hidden="1" customHeight="1" x14ac:dyDescent="0.2">
      <c r="A143" s="107"/>
      <c r="B143" s="107"/>
      <c r="C143" s="97"/>
      <c r="D143" s="97"/>
      <c r="E143" s="97">
        <v>32363</v>
      </c>
      <c r="F143" s="97"/>
      <c r="G143" s="106" t="s">
        <v>204</v>
      </c>
      <c r="H143" s="102">
        <f>H144</f>
        <v>200000</v>
      </c>
      <c r="I143" s="102">
        <f>I144</f>
        <v>20089</v>
      </c>
      <c r="J143" s="102">
        <f>J144</f>
        <v>220089</v>
      </c>
    </row>
    <row r="144" spans="1:10" ht="20.100000000000001" hidden="1" customHeight="1" x14ac:dyDescent="0.2">
      <c r="A144" s="213"/>
      <c r="B144" s="213"/>
      <c r="C144" s="213"/>
      <c r="D144" s="213"/>
      <c r="E144" s="213"/>
      <c r="F144" s="213">
        <v>323630</v>
      </c>
      <c r="G144" s="214" t="s">
        <v>204</v>
      </c>
      <c r="H144" s="215">
        <v>200000</v>
      </c>
      <c r="I144" s="215">
        <f>J144-H144</f>
        <v>20089</v>
      </c>
      <c r="J144" s="215">
        <v>220089</v>
      </c>
    </row>
    <row r="145" spans="1:10" ht="20.100000000000001" hidden="1" customHeight="1" x14ac:dyDescent="0.2">
      <c r="A145" s="97"/>
      <c r="B145" s="97"/>
      <c r="C145" s="97"/>
      <c r="D145" s="97"/>
      <c r="E145" s="97">
        <v>32369</v>
      </c>
      <c r="F145" s="97"/>
      <c r="G145" s="106" t="s">
        <v>207</v>
      </c>
      <c r="H145" s="102">
        <f>H146</f>
        <v>2000</v>
      </c>
      <c r="I145" s="102">
        <f>I146</f>
        <v>95000</v>
      </c>
      <c r="J145" s="102">
        <f>J146</f>
        <v>97000</v>
      </c>
    </row>
    <row r="146" spans="1:10" ht="20.100000000000001" hidden="1" customHeight="1" x14ac:dyDescent="0.2">
      <c r="A146" s="213"/>
      <c r="B146" s="213"/>
      <c r="C146" s="213"/>
      <c r="D146" s="213"/>
      <c r="E146" s="97"/>
      <c r="F146" s="97">
        <v>323690</v>
      </c>
      <c r="G146" s="214" t="s">
        <v>207</v>
      </c>
      <c r="H146" s="215">
        <v>2000</v>
      </c>
      <c r="I146" s="215">
        <f>J146-H146</f>
        <v>95000</v>
      </c>
      <c r="J146" s="215">
        <v>97000</v>
      </c>
    </row>
    <row r="147" spans="1:10" ht="20.100000000000001" hidden="1" customHeight="1" x14ac:dyDescent="0.2">
      <c r="A147" s="97"/>
      <c r="B147" s="97"/>
      <c r="C147" s="97"/>
      <c r="D147" s="97">
        <v>3237</v>
      </c>
      <c r="E147" s="97"/>
      <c r="F147" s="97"/>
      <c r="G147" s="106" t="s">
        <v>373</v>
      </c>
      <c r="H147" s="102">
        <f>H148+H150+H152</f>
        <v>770500</v>
      </c>
      <c r="I147" s="102">
        <f>I148+I150+I152</f>
        <v>50000</v>
      </c>
      <c r="J147" s="102">
        <f>J148+J150+J152</f>
        <v>820500</v>
      </c>
    </row>
    <row r="148" spans="1:10" ht="20.100000000000001" hidden="1" customHeight="1" x14ac:dyDescent="0.2">
      <c r="A148" s="97"/>
      <c r="B148" s="97"/>
      <c r="C148" s="97"/>
      <c r="D148" s="97"/>
      <c r="E148" s="97">
        <v>32372</v>
      </c>
      <c r="F148" s="97"/>
      <c r="G148" s="106" t="s">
        <v>388</v>
      </c>
      <c r="H148" s="102">
        <f>H149</f>
        <v>155000</v>
      </c>
      <c r="I148" s="102">
        <f>I149</f>
        <v>50000</v>
      </c>
      <c r="J148" s="102">
        <f>J149</f>
        <v>205000</v>
      </c>
    </row>
    <row r="149" spans="1:10" ht="20.100000000000001" hidden="1" customHeight="1" x14ac:dyDescent="0.2">
      <c r="A149" s="213"/>
      <c r="B149" s="213"/>
      <c r="C149" s="213"/>
      <c r="D149" s="213"/>
      <c r="E149" s="213"/>
      <c r="F149" s="213">
        <v>323720</v>
      </c>
      <c r="G149" s="214" t="s">
        <v>388</v>
      </c>
      <c r="H149" s="215">
        <v>155000</v>
      </c>
      <c r="I149" s="215">
        <f>J149-H149</f>
        <v>50000</v>
      </c>
      <c r="J149" s="215">
        <v>205000</v>
      </c>
    </row>
    <row r="150" spans="1:10" ht="20.100000000000001" hidden="1" customHeight="1" x14ac:dyDescent="0.2">
      <c r="A150" s="97"/>
      <c r="B150" s="97"/>
      <c r="C150" s="97"/>
      <c r="D150" s="97"/>
      <c r="E150" s="97">
        <v>32373</v>
      </c>
      <c r="F150" s="97"/>
      <c r="G150" s="106" t="s">
        <v>214</v>
      </c>
      <c r="H150" s="102">
        <f>H151</f>
        <v>65500</v>
      </c>
      <c r="I150" s="102">
        <f>I151</f>
        <v>0</v>
      </c>
      <c r="J150" s="102">
        <f>J151</f>
        <v>65500</v>
      </c>
    </row>
    <row r="151" spans="1:10" s="105" customFormat="1" ht="20.100000000000001" hidden="1" customHeight="1" x14ac:dyDescent="0.2">
      <c r="A151" s="213"/>
      <c r="B151" s="213"/>
      <c r="C151" s="213"/>
      <c r="D151" s="213"/>
      <c r="E151" s="213"/>
      <c r="F151" s="213">
        <v>323730</v>
      </c>
      <c r="G151" s="214" t="s">
        <v>214</v>
      </c>
      <c r="H151" s="215">
        <v>65500</v>
      </c>
      <c r="I151" s="215">
        <f>J151-H151</f>
        <v>0</v>
      </c>
      <c r="J151" s="215">
        <v>65500</v>
      </c>
    </row>
    <row r="152" spans="1:10" ht="20.100000000000001" hidden="1" customHeight="1" x14ac:dyDescent="0.2">
      <c r="A152" s="97"/>
      <c r="B152" s="97"/>
      <c r="C152" s="97"/>
      <c r="D152" s="97"/>
      <c r="E152" s="97">
        <v>32379</v>
      </c>
      <c r="F152" s="97"/>
      <c r="G152" s="106" t="s">
        <v>217</v>
      </c>
      <c r="H152" s="102">
        <f>H153+H154</f>
        <v>550000</v>
      </c>
      <c r="I152" s="102">
        <f>I153+I154</f>
        <v>0</v>
      </c>
      <c r="J152" s="102">
        <f>J153+J154</f>
        <v>550000</v>
      </c>
    </row>
    <row r="153" spans="1:10" ht="20.100000000000001" hidden="1" customHeight="1" x14ac:dyDescent="0.2">
      <c r="A153" s="213"/>
      <c r="B153" s="213"/>
      <c r="C153" s="213"/>
      <c r="D153" s="213"/>
      <c r="E153" s="213"/>
      <c r="F153" s="213">
        <v>323790</v>
      </c>
      <c r="G153" s="214" t="s">
        <v>217</v>
      </c>
      <c r="H153" s="215">
        <v>550000</v>
      </c>
      <c r="I153" s="215">
        <f t="shared" ref="I153:I154" si="18">J153-H153</f>
        <v>0</v>
      </c>
      <c r="J153" s="215">
        <v>550000</v>
      </c>
    </row>
    <row r="154" spans="1:10" ht="20.100000000000001" hidden="1" customHeight="1" x14ac:dyDescent="0.2">
      <c r="A154" s="213"/>
      <c r="B154" s="213"/>
      <c r="C154" s="213"/>
      <c r="D154" s="213"/>
      <c r="E154" s="213"/>
      <c r="F154" s="97">
        <v>323791</v>
      </c>
      <c r="G154" s="106" t="s">
        <v>217</v>
      </c>
      <c r="H154" s="215">
        <v>0</v>
      </c>
      <c r="I154" s="215">
        <f t="shared" si="18"/>
        <v>0</v>
      </c>
      <c r="J154" s="215">
        <v>0</v>
      </c>
    </row>
    <row r="155" spans="1:10" ht="20.100000000000001" hidden="1" customHeight="1" x14ac:dyDescent="0.2">
      <c r="A155" s="97"/>
      <c r="B155" s="97"/>
      <c r="C155" s="97"/>
      <c r="D155" s="97">
        <v>3238</v>
      </c>
      <c r="E155" s="97"/>
      <c r="F155" s="97"/>
      <c r="G155" s="106" t="s">
        <v>41</v>
      </c>
      <c r="H155" s="102">
        <f t="shared" ref="H155:J156" si="19">H156</f>
        <v>128200</v>
      </c>
      <c r="I155" s="102">
        <f t="shared" si="19"/>
        <v>7000</v>
      </c>
      <c r="J155" s="102">
        <f t="shared" si="19"/>
        <v>135200</v>
      </c>
    </row>
    <row r="156" spans="1:10" ht="20.100000000000001" hidden="1" customHeight="1" x14ac:dyDescent="0.2">
      <c r="A156" s="97"/>
      <c r="B156" s="97"/>
      <c r="C156" s="97"/>
      <c r="D156" s="97"/>
      <c r="E156" s="97">
        <v>32389</v>
      </c>
      <c r="F156" s="97"/>
      <c r="G156" s="106" t="s">
        <v>221</v>
      </c>
      <c r="H156" s="102">
        <f t="shared" si="19"/>
        <v>128200</v>
      </c>
      <c r="I156" s="102">
        <f t="shared" si="19"/>
        <v>7000</v>
      </c>
      <c r="J156" s="102">
        <f t="shared" si="19"/>
        <v>135200</v>
      </c>
    </row>
    <row r="157" spans="1:10" ht="20.100000000000001" hidden="1" customHeight="1" x14ac:dyDescent="0.2">
      <c r="A157" s="213"/>
      <c r="B157" s="213"/>
      <c r="C157" s="213"/>
      <c r="D157" s="213"/>
      <c r="E157" s="213"/>
      <c r="F157" s="213">
        <v>323890</v>
      </c>
      <c r="G157" s="214" t="s">
        <v>221</v>
      </c>
      <c r="H157" s="215">
        <v>128200</v>
      </c>
      <c r="I157" s="215">
        <f>J157-H157</f>
        <v>7000</v>
      </c>
      <c r="J157" s="215">
        <v>135200</v>
      </c>
    </row>
    <row r="158" spans="1:10" ht="20.100000000000001" hidden="1" customHeight="1" x14ac:dyDescent="0.2">
      <c r="A158" s="97"/>
      <c r="B158" s="97"/>
      <c r="C158" s="97"/>
      <c r="D158" s="97">
        <v>3239</v>
      </c>
      <c r="E158" s="97"/>
      <c r="F158" s="97"/>
      <c r="G158" s="106" t="s">
        <v>42</v>
      </c>
      <c r="H158" s="102">
        <f>H159+H162+H164+H166</f>
        <v>404100</v>
      </c>
      <c r="I158" s="102">
        <f>I159+I162+I164+I166</f>
        <v>25000</v>
      </c>
      <c r="J158" s="102">
        <f>J159+J162+J164+J166</f>
        <v>429100</v>
      </c>
    </row>
    <row r="159" spans="1:10" ht="25.5" hidden="1" x14ac:dyDescent="0.2">
      <c r="A159" s="97"/>
      <c r="B159" s="97"/>
      <c r="C159" s="97"/>
      <c r="D159" s="97"/>
      <c r="E159" s="97">
        <v>32391</v>
      </c>
      <c r="F159" s="97"/>
      <c r="G159" s="98" t="s">
        <v>224</v>
      </c>
      <c r="H159" s="102">
        <f>H161+H160</f>
        <v>28000</v>
      </c>
      <c r="I159" s="102">
        <f t="shared" ref="I159:J159" si="20">I161+I160</f>
        <v>0</v>
      </c>
      <c r="J159" s="102">
        <f t="shared" si="20"/>
        <v>28000</v>
      </c>
    </row>
    <row r="160" spans="1:10" ht="25.5" hidden="1" x14ac:dyDescent="0.2">
      <c r="A160" s="213"/>
      <c r="B160" s="213"/>
      <c r="C160" s="213"/>
      <c r="D160" s="213"/>
      <c r="E160" s="213"/>
      <c r="F160" s="213">
        <v>323910</v>
      </c>
      <c r="G160" s="299" t="s">
        <v>224</v>
      </c>
      <c r="H160" s="215">
        <v>28000</v>
      </c>
      <c r="I160" s="215">
        <f>J160-H160</f>
        <v>0</v>
      </c>
      <c r="J160" s="215">
        <v>28000</v>
      </c>
    </row>
    <row r="161" spans="1:10" ht="20.25" hidden="1" customHeight="1" x14ac:dyDescent="0.2">
      <c r="A161" s="213"/>
      <c r="B161" s="213"/>
      <c r="C161" s="213"/>
      <c r="D161" s="213"/>
      <c r="E161" s="213"/>
      <c r="F161" s="296">
        <v>323911</v>
      </c>
      <c r="G161" s="98" t="s">
        <v>456</v>
      </c>
      <c r="H161" s="215">
        <v>0</v>
      </c>
      <c r="I161" s="215">
        <f>J161-H161</f>
        <v>0</v>
      </c>
      <c r="J161" s="215">
        <v>0</v>
      </c>
    </row>
    <row r="162" spans="1:10" ht="20.100000000000001" hidden="1" customHeight="1" x14ac:dyDescent="0.2">
      <c r="A162" s="97"/>
      <c r="B162" s="97"/>
      <c r="C162" s="97"/>
      <c r="D162" s="97"/>
      <c r="E162" s="97">
        <v>32394</v>
      </c>
      <c r="F162" s="97"/>
      <c r="G162" s="106" t="s">
        <v>227</v>
      </c>
      <c r="H162" s="102">
        <f>H163</f>
        <v>17950</v>
      </c>
      <c r="I162" s="102">
        <f>I163</f>
        <v>0</v>
      </c>
      <c r="J162" s="102">
        <f>J163</f>
        <v>17950</v>
      </c>
    </row>
    <row r="163" spans="1:10" ht="20.100000000000001" hidden="1" customHeight="1" x14ac:dyDescent="0.2">
      <c r="A163" s="213"/>
      <c r="B163" s="213"/>
      <c r="C163" s="213"/>
      <c r="D163" s="213"/>
      <c r="E163" s="213"/>
      <c r="F163" s="213">
        <v>323940</v>
      </c>
      <c r="G163" s="214" t="s">
        <v>227</v>
      </c>
      <c r="H163" s="215">
        <v>17950</v>
      </c>
      <c r="I163" s="215">
        <f>J163-H163</f>
        <v>0</v>
      </c>
      <c r="J163" s="215">
        <v>17950</v>
      </c>
    </row>
    <row r="164" spans="1:10" ht="20.100000000000001" hidden="1" customHeight="1" x14ac:dyDescent="0.2">
      <c r="A164" s="97"/>
      <c r="B164" s="97"/>
      <c r="C164" s="97"/>
      <c r="D164" s="97"/>
      <c r="E164" s="97">
        <v>32395</v>
      </c>
      <c r="F164" s="97"/>
      <c r="G164" s="106" t="s">
        <v>230</v>
      </c>
      <c r="H164" s="102">
        <f>H165</f>
        <v>50150</v>
      </c>
      <c r="I164" s="102">
        <f>I165</f>
        <v>5000</v>
      </c>
      <c r="J164" s="102">
        <f>J165</f>
        <v>55150</v>
      </c>
    </row>
    <row r="165" spans="1:10" ht="20.100000000000001" hidden="1" customHeight="1" x14ac:dyDescent="0.2">
      <c r="A165" s="213"/>
      <c r="B165" s="213"/>
      <c r="C165" s="213"/>
      <c r="D165" s="213"/>
      <c r="E165" s="213"/>
      <c r="F165" s="213">
        <v>323950</v>
      </c>
      <c r="G165" s="214" t="s">
        <v>230</v>
      </c>
      <c r="H165" s="215">
        <v>50150</v>
      </c>
      <c r="I165" s="215">
        <f>J165-H165</f>
        <v>5000</v>
      </c>
      <c r="J165" s="215">
        <v>55150</v>
      </c>
    </row>
    <row r="166" spans="1:10" ht="20.100000000000001" hidden="1" customHeight="1" x14ac:dyDescent="0.2">
      <c r="A166" s="97"/>
      <c r="B166" s="97"/>
      <c r="C166" s="97"/>
      <c r="D166" s="97"/>
      <c r="E166" s="97">
        <v>32399</v>
      </c>
      <c r="F166" s="97"/>
      <c r="G166" s="106" t="s">
        <v>233</v>
      </c>
      <c r="H166" s="102">
        <f>H167+H168+H169+H170+H171</f>
        <v>308000</v>
      </c>
      <c r="I166" s="102">
        <f>I167+I168+I169+I170+I171</f>
        <v>20000</v>
      </c>
      <c r="J166" s="102">
        <f>J167+J168+J169+J170+J171</f>
        <v>328000</v>
      </c>
    </row>
    <row r="167" spans="1:10" ht="25.5" hidden="1" x14ac:dyDescent="0.2">
      <c r="A167" s="213"/>
      <c r="B167" s="213"/>
      <c r="C167" s="213"/>
      <c r="D167" s="213"/>
      <c r="E167" s="213"/>
      <c r="F167" s="213">
        <v>323990</v>
      </c>
      <c r="G167" s="299" t="s">
        <v>235</v>
      </c>
      <c r="H167" s="215">
        <v>80000</v>
      </c>
      <c r="I167" s="215">
        <f t="shared" ref="I167:I171" si="21">J167-H167</f>
        <v>10000</v>
      </c>
      <c r="J167" s="215">
        <v>90000</v>
      </c>
    </row>
    <row r="168" spans="1:10" ht="25.5" hidden="1" x14ac:dyDescent="0.2">
      <c r="A168" s="213"/>
      <c r="B168" s="213"/>
      <c r="C168" s="213"/>
      <c r="D168" s="213"/>
      <c r="E168" s="213"/>
      <c r="F168" s="213">
        <v>323991</v>
      </c>
      <c r="G168" s="299" t="s">
        <v>237</v>
      </c>
      <c r="H168" s="215">
        <v>50000</v>
      </c>
      <c r="I168" s="215">
        <f t="shared" si="21"/>
        <v>0</v>
      </c>
      <c r="J168" s="215">
        <v>50000</v>
      </c>
    </row>
    <row r="169" spans="1:10" ht="25.5" hidden="1" x14ac:dyDescent="0.2">
      <c r="A169" s="213"/>
      <c r="B169" s="213"/>
      <c r="C169" s="213"/>
      <c r="D169" s="213"/>
      <c r="E169" s="213"/>
      <c r="F169" s="213">
        <v>323992</v>
      </c>
      <c r="G169" s="299" t="s">
        <v>239</v>
      </c>
      <c r="H169" s="215">
        <v>70000</v>
      </c>
      <c r="I169" s="215">
        <f t="shared" si="21"/>
        <v>0</v>
      </c>
      <c r="J169" s="215">
        <v>70000</v>
      </c>
    </row>
    <row r="170" spans="1:10" ht="25.5" hidden="1" x14ac:dyDescent="0.2">
      <c r="A170" s="213"/>
      <c r="B170" s="213"/>
      <c r="C170" s="213"/>
      <c r="D170" s="213"/>
      <c r="E170" s="213"/>
      <c r="F170" s="213">
        <v>323993</v>
      </c>
      <c r="G170" s="299" t="s">
        <v>241</v>
      </c>
      <c r="H170" s="215">
        <v>90000</v>
      </c>
      <c r="I170" s="215">
        <f t="shared" si="21"/>
        <v>10000</v>
      </c>
      <c r="J170" s="215">
        <v>100000</v>
      </c>
    </row>
    <row r="171" spans="1:10" ht="20.100000000000001" hidden="1" customHeight="1" x14ac:dyDescent="0.2">
      <c r="A171" s="213"/>
      <c r="B171" s="213"/>
      <c r="C171" s="213"/>
      <c r="D171" s="213"/>
      <c r="E171" s="213"/>
      <c r="F171" s="213">
        <v>323994</v>
      </c>
      <c r="G171" s="299" t="s">
        <v>243</v>
      </c>
      <c r="H171" s="215">
        <v>18000</v>
      </c>
      <c r="I171" s="215">
        <f t="shared" si="21"/>
        <v>0</v>
      </c>
      <c r="J171" s="215">
        <v>18000</v>
      </c>
    </row>
    <row r="172" spans="1:10" s="89" customFormat="1" ht="27" hidden="1" customHeight="1" x14ac:dyDescent="0.2">
      <c r="A172" s="163"/>
      <c r="B172" s="99"/>
      <c r="C172" s="99">
        <v>324</v>
      </c>
      <c r="D172" s="99"/>
      <c r="E172" s="99"/>
      <c r="F172" s="99"/>
      <c r="G172" s="176" t="s">
        <v>43</v>
      </c>
      <c r="H172" s="230">
        <f t="shared" ref="H172:J174" si="22">H173</f>
        <v>0</v>
      </c>
      <c r="I172" s="230">
        <f t="shared" si="22"/>
        <v>0</v>
      </c>
      <c r="J172" s="230">
        <f t="shared" si="22"/>
        <v>0</v>
      </c>
    </row>
    <row r="173" spans="1:10" s="108" customFormat="1" ht="27" hidden="1" customHeight="1" x14ac:dyDescent="0.2">
      <c r="A173" s="107"/>
      <c r="B173" s="107"/>
      <c r="C173" s="97"/>
      <c r="D173" s="97">
        <v>3241</v>
      </c>
      <c r="E173" s="97"/>
      <c r="F173" s="97"/>
      <c r="G173" s="98" t="s">
        <v>44</v>
      </c>
      <c r="H173" s="102">
        <f t="shared" si="22"/>
        <v>0</v>
      </c>
      <c r="I173" s="102">
        <f t="shared" si="22"/>
        <v>0</v>
      </c>
      <c r="J173" s="102">
        <f t="shared" si="22"/>
        <v>0</v>
      </c>
    </row>
    <row r="174" spans="1:10" s="108" customFormat="1" ht="27" hidden="1" customHeight="1" x14ac:dyDescent="0.2">
      <c r="A174" s="107"/>
      <c r="B174" s="107"/>
      <c r="C174" s="97"/>
      <c r="D174" s="97"/>
      <c r="E174" s="97">
        <v>32412</v>
      </c>
      <c r="F174" s="97"/>
      <c r="G174" s="98" t="s">
        <v>245</v>
      </c>
      <c r="H174" s="102">
        <f t="shared" si="22"/>
        <v>0</v>
      </c>
      <c r="I174" s="102">
        <f t="shared" si="22"/>
        <v>0</v>
      </c>
      <c r="J174" s="102">
        <f t="shared" si="22"/>
        <v>0</v>
      </c>
    </row>
    <row r="175" spans="1:10" s="108" customFormat="1" ht="27" hidden="1" customHeight="1" x14ac:dyDescent="0.2">
      <c r="A175" s="216"/>
      <c r="B175" s="216"/>
      <c r="C175" s="213"/>
      <c r="D175" s="213"/>
      <c r="E175" s="213"/>
      <c r="F175" s="97">
        <v>324120</v>
      </c>
      <c r="G175" s="98" t="s">
        <v>436</v>
      </c>
      <c r="H175" s="215">
        <v>0</v>
      </c>
      <c r="I175" s="215">
        <f>J175-H175</f>
        <v>0</v>
      </c>
      <c r="J175" s="215">
        <v>0</v>
      </c>
    </row>
    <row r="176" spans="1:10" s="89" customFormat="1" ht="30" customHeight="1" x14ac:dyDescent="0.2">
      <c r="A176" s="163"/>
      <c r="B176" s="99"/>
      <c r="C176" s="99">
        <v>329</v>
      </c>
      <c r="D176" s="99"/>
      <c r="E176" s="99"/>
      <c r="F176" s="99"/>
      <c r="G176" s="178" t="s">
        <v>45</v>
      </c>
      <c r="H176" s="230">
        <f>H177+H180+H187+H190+H193+H204+H201</f>
        <v>279000</v>
      </c>
      <c r="I176" s="230">
        <f t="shared" ref="I176:J176" si="23">I177+I180+I187+I190+I193+I204+I201</f>
        <v>59000</v>
      </c>
      <c r="J176" s="230">
        <f t="shared" si="23"/>
        <v>338000</v>
      </c>
    </row>
    <row r="177" spans="1:10" ht="27.75" hidden="1" customHeight="1" x14ac:dyDescent="0.2">
      <c r="A177" s="97"/>
      <c r="B177" s="97"/>
      <c r="C177" s="97"/>
      <c r="D177" s="97">
        <v>3291</v>
      </c>
      <c r="E177" s="97"/>
      <c r="F177" s="97"/>
      <c r="G177" s="98" t="s">
        <v>46</v>
      </c>
      <c r="H177" s="102">
        <f t="shared" ref="H177:J178" si="24">H178</f>
        <v>60000</v>
      </c>
      <c r="I177" s="102">
        <f t="shared" si="24"/>
        <v>3000</v>
      </c>
      <c r="J177" s="102">
        <f t="shared" si="24"/>
        <v>63000</v>
      </c>
    </row>
    <row r="178" spans="1:10" ht="27.75" hidden="1" customHeight="1" x14ac:dyDescent="0.2">
      <c r="A178" s="97"/>
      <c r="B178" s="97"/>
      <c r="C178" s="97"/>
      <c r="D178" s="97"/>
      <c r="E178" s="97">
        <v>32911</v>
      </c>
      <c r="F178" s="97"/>
      <c r="G178" s="98" t="s">
        <v>250</v>
      </c>
      <c r="H178" s="102">
        <f t="shared" si="24"/>
        <v>60000</v>
      </c>
      <c r="I178" s="102">
        <f t="shared" si="24"/>
        <v>3000</v>
      </c>
      <c r="J178" s="102">
        <f t="shared" si="24"/>
        <v>63000</v>
      </c>
    </row>
    <row r="179" spans="1:10" ht="27.75" hidden="1" customHeight="1" x14ac:dyDescent="0.2">
      <c r="A179" s="213"/>
      <c r="B179" s="213"/>
      <c r="C179" s="213"/>
      <c r="D179" s="213"/>
      <c r="E179" s="213"/>
      <c r="F179" s="213">
        <v>329110</v>
      </c>
      <c r="G179" s="299" t="s">
        <v>250</v>
      </c>
      <c r="H179" s="215">
        <v>60000</v>
      </c>
      <c r="I179" s="215">
        <f>J179-H179</f>
        <v>3000</v>
      </c>
      <c r="J179" s="215">
        <v>63000</v>
      </c>
    </row>
    <row r="180" spans="1:10" ht="20.100000000000001" hidden="1" customHeight="1" x14ac:dyDescent="0.2">
      <c r="A180" s="97"/>
      <c r="B180" s="97"/>
      <c r="C180" s="97"/>
      <c r="D180" s="97">
        <v>3292</v>
      </c>
      <c r="E180" s="97"/>
      <c r="F180" s="97"/>
      <c r="G180" s="98" t="s">
        <v>47</v>
      </c>
      <c r="H180" s="102">
        <f>H181+H183+H185</f>
        <v>63000</v>
      </c>
      <c r="I180" s="102">
        <f>I181+I183+I185</f>
        <v>4000</v>
      </c>
      <c r="J180" s="102">
        <f>J181+J183+J185</f>
        <v>67000</v>
      </c>
    </row>
    <row r="181" spans="1:10" ht="20.100000000000001" hidden="1" customHeight="1" x14ac:dyDescent="0.2">
      <c r="A181" s="97"/>
      <c r="B181" s="97"/>
      <c r="C181" s="97"/>
      <c r="D181" s="97"/>
      <c r="E181" s="97">
        <v>32921</v>
      </c>
      <c r="F181" s="97"/>
      <c r="G181" s="98" t="s">
        <v>253</v>
      </c>
      <c r="H181" s="102">
        <f>H182</f>
        <v>19000</v>
      </c>
      <c r="I181" s="102">
        <f>I182</f>
        <v>0</v>
      </c>
      <c r="J181" s="102">
        <f>J182</f>
        <v>19000</v>
      </c>
    </row>
    <row r="182" spans="1:10" ht="20.100000000000001" hidden="1" customHeight="1" x14ac:dyDescent="0.2">
      <c r="A182" s="213"/>
      <c r="B182" s="213"/>
      <c r="C182" s="213"/>
      <c r="D182" s="213"/>
      <c r="E182" s="213"/>
      <c r="F182" s="213">
        <v>329210</v>
      </c>
      <c r="G182" s="299" t="s">
        <v>253</v>
      </c>
      <c r="H182" s="215">
        <v>19000</v>
      </c>
      <c r="I182" s="215">
        <f>J182-H182</f>
        <v>0</v>
      </c>
      <c r="J182" s="215">
        <v>19000</v>
      </c>
    </row>
    <row r="183" spans="1:10" ht="20.100000000000001" hidden="1" customHeight="1" x14ac:dyDescent="0.2">
      <c r="A183" s="97"/>
      <c r="B183" s="97"/>
      <c r="C183" s="97"/>
      <c r="D183" s="97"/>
      <c r="E183" s="97">
        <v>32922</v>
      </c>
      <c r="F183" s="97"/>
      <c r="G183" s="98" t="s">
        <v>380</v>
      </c>
      <c r="H183" s="102">
        <f>H184</f>
        <v>18000</v>
      </c>
      <c r="I183" s="102">
        <f>I184</f>
        <v>0</v>
      </c>
      <c r="J183" s="102">
        <f>J184</f>
        <v>18000</v>
      </c>
    </row>
    <row r="184" spans="1:10" ht="20.100000000000001" hidden="1" customHeight="1" x14ac:dyDescent="0.2">
      <c r="A184" s="213"/>
      <c r="B184" s="213"/>
      <c r="C184" s="213"/>
      <c r="D184" s="213"/>
      <c r="E184" s="213"/>
      <c r="F184" s="213">
        <v>329220</v>
      </c>
      <c r="G184" s="299" t="s">
        <v>380</v>
      </c>
      <c r="H184" s="215">
        <v>18000</v>
      </c>
      <c r="I184" s="215">
        <f>J184-H184</f>
        <v>0</v>
      </c>
      <c r="J184" s="215">
        <v>18000</v>
      </c>
    </row>
    <row r="185" spans="1:10" ht="20.100000000000001" hidden="1" customHeight="1" x14ac:dyDescent="0.2">
      <c r="A185" s="97"/>
      <c r="B185" s="97"/>
      <c r="C185" s="97"/>
      <c r="D185" s="97"/>
      <c r="E185" s="97">
        <v>32923</v>
      </c>
      <c r="F185" s="97"/>
      <c r="G185" s="98" t="s">
        <v>256</v>
      </c>
      <c r="H185" s="102">
        <f>H186</f>
        <v>26000</v>
      </c>
      <c r="I185" s="102">
        <f>I186</f>
        <v>4000</v>
      </c>
      <c r="J185" s="102">
        <f>J186</f>
        <v>30000</v>
      </c>
    </row>
    <row r="186" spans="1:10" ht="20.100000000000001" hidden="1" customHeight="1" x14ac:dyDescent="0.2">
      <c r="A186" s="213"/>
      <c r="B186" s="213"/>
      <c r="C186" s="213"/>
      <c r="D186" s="213"/>
      <c r="E186" s="213"/>
      <c r="F186" s="213">
        <v>329230</v>
      </c>
      <c r="G186" s="299" t="s">
        <v>256</v>
      </c>
      <c r="H186" s="215">
        <v>26000</v>
      </c>
      <c r="I186" s="215">
        <f>J186-H186</f>
        <v>4000</v>
      </c>
      <c r="J186" s="215">
        <v>30000</v>
      </c>
    </row>
    <row r="187" spans="1:10" ht="20.100000000000001" hidden="1" customHeight="1" x14ac:dyDescent="0.2">
      <c r="A187" s="97"/>
      <c r="B187" s="97"/>
      <c r="C187" s="97"/>
      <c r="D187" s="97">
        <v>3293</v>
      </c>
      <c r="E187" s="97"/>
      <c r="F187" s="97"/>
      <c r="G187" s="98" t="s">
        <v>48</v>
      </c>
      <c r="H187" s="102">
        <f t="shared" ref="H187:J188" si="25">H188</f>
        <v>40000</v>
      </c>
      <c r="I187" s="102">
        <f t="shared" si="25"/>
        <v>0</v>
      </c>
      <c r="J187" s="102">
        <f t="shared" si="25"/>
        <v>40000</v>
      </c>
    </row>
    <row r="188" spans="1:10" ht="20.100000000000001" hidden="1" customHeight="1" x14ac:dyDescent="0.2">
      <c r="A188" s="97"/>
      <c r="B188" s="97"/>
      <c r="C188" s="97"/>
      <c r="D188" s="97"/>
      <c r="E188" s="97">
        <v>32931</v>
      </c>
      <c r="F188" s="97"/>
      <c r="G188" s="98" t="s">
        <v>48</v>
      </c>
      <c r="H188" s="102">
        <f t="shared" si="25"/>
        <v>40000</v>
      </c>
      <c r="I188" s="102">
        <f t="shared" si="25"/>
        <v>0</v>
      </c>
      <c r="J188" s="102">
        <f t="shared" si="25"/>
        <v>40000</v>
      </c>
    </row>
    <row r="189" spans="1:10" ht="20.100000000000001" hidden="1" customHeight="1" x14ac:dyDescent="0.2">
      <c r="A189" s="213"/>
      <c r="B189" s="213"/>
      <c r="C189" s="213"/>
      <c r="D189" s="213"/>
      <c r="E189" s="213"/>
      <c r="F189" s="213">
        <v>329310</v>
      </c>
      <c r="G189" s="299" t="s">
        <v>48</v>
      </c>
      <c r="H189" s="215">
        <v>40000</v>
      </c>
      <c r="I189" s="215">
        <f>J189-H189</f>
        <v>0</v>
      </c>
      <c r="J189" s="215">
        <v>40000</v>
      </c>
    </row>
    <row r="190" spans="1:10" ht="20.100000000000001" hidden="1" customHeight="1" x14ac:dyDescent="0.2">
      <c r="A190" s="97"/>
      <c r="B190" s="97"/>
      <c r="C190" s="97"/>
      <c r="D190" s="97">
        <v>3294</v>
      </c>
      <c r="E190" s="97"/>
      <c r="F190" s="97"/>
      <c r="G190" s="98" t="s">
        <v>49</v>
      </c>
      <c r="H190" s="102">
        <f t="shared" ref="H190:J191" si="26">H191</f>
        <v>13000</v>
      </c>
      <c r="I190" s="102">
        <f t="shared" si="26"/>
        <v>2000</v>
      </c>
      <c r="J190" s="102">
        <f t="shared" si="26"/>
        <v>15000</v>
      </c>
    </row>
    <row r="191" spans="1:10" ht="20.100000000000001" hidden="1" customHeight="1" x14ac:dyDescent="0.2">
      <c r="A191" s="97"/>
      <c r="B191" s="97"/>
      <c r="C191" s="97"/>
      <c r="D191" s="97"/>
      <c r="E191" s="97">
        <v>32941</v>
      </c>
      <c r="F191" s="97"/>
      <c r="G191" s="98" t="s">
        <v>261</v>
      </c>
      <c r="H191" s="102">
        <f t="shared" si="26"/>
        <v>13000</v>
      </c>
      <c r="I191" s="102">
        <f t="shared" si="26"/>
        <v>2000</v>
      </c>
      <c r="J191" s="102">
        <f t="shared" si="26"/>
        <v>15000</v>
      </c>
    </row>
    <row r="192" spans="1:10" ht="20.100000000000001" hidden="1" customHeight="1" x14ac:dyDescent="0.2">
      <c r="A192" s="213"/>
      <c r="B192" s="213"/>
      <c r="C192" s="213"/>
      <c r="D192" s="213"/>
      <c r="E192" s="213"/>
      <c r="F192" s="213">
        <v>329410</v>
      </c>
      <c r="G192" s="299" t="s">
        <v>261</v>
      </c>
      <c r="H192" s="215">
        <v>13000</v>
      </c>
      <c r="I192" s="215">
        <f>J192-H192</f>
        <v>2000</v>
      </c>
      <c r="J192" s="215">
        <v>15000</v>
      </c>
    </row>
    <row r="193" spans="1:10" ht="18.75" hidden="1" customHeight="1" x14ac:dyDescent="0.2">
      <c r="A193" s="97"/>
      <c r="B193" s="97"/>
      <c r="C193" s="97"/>
      <c r="D193" s="97">
        <v>3295</v>
      </c>
      <c r="E193" s="97"/>
      <c r="F193" s="97"/>
      <c r="G193" s="98" t="s">
        <v>50</v>
      </c>
      <c r="H193" s="102">
        <f>H196+H198+H194</f>
        <v>73000</v>
      </c>
      <c r="I193" s="102">
        <f>I196+I198+I194</f>
        <v>5000</v>
      </c>
      <c r="J193" s="102">
        <f>J196+J198+J194</f>
        <v>78000</v>
      </c>
    </row>
    <row r="194" spans="1:10" ht="18.75" hidden="1" customHeight="1" x14ac:dyDescent="0.2">
      <c r="A194" s="97"/>
      <c r="B194" s="97"/>
      <c r="C194" s="97"/>
      <c r="D194" s="97"/>
      <c r="E194" s="97">
        <v>32952</v>
      </c>
      <c r="F194" s="97"/>
      <c r="G194" s="98" t="s">
        <v>502</v>
      </c>
      <c r="H194" s="102">
        <f>H195</f>
        <v>5000</v>
      </c>
      <c r="I194" s="102">
        <f t="shared" ref="I194:J194" si="27">I195</f>
        <v>5000</v>
      </c>
      <c r="J194" s="102">
        <f t="shared" si="27"/>
        <v>10000</v>
      </c>
    </row>
    <row r="195" spans="1:10" ht="23.25" hidden="1" customHeight="1" x14ac:dyDescent="0.2">
      <c r="A195" s="213"/>
      <c r="B195" s="213"/>
      <c r="C195" s="213"/>
      <c r="D195" s="213"/>
      <c r="E195" s="213"/>
      <c r="F195" s="97">
        <v>329520</v>
      </c>
      <c r="G195" s="98" t="s">
        <v>502</v>
      </c>
      <c r="H195" s="215">
        <v>5000</v>
      </c>
      <c r="I195" s="215">
        <f>J195-H195</f>
        <v>5000</v>
      </c>
      <c r="J195" s="215">
        <v>10000</v>
      </c>
    </row>
    <row r="196" spans="1:10" ht="25.5" hidden="1" x14ac:dyDescent="0.2">
      <c r="A196" s="97"/>
      <c r="B196" s="97"/>
      <c r="C196" s="97"/>
      <c r="D196" s="97"/>
      <c r="E196" s="97">
        <v>32955</v>
      </c>
      <c r="F196" s="97"/>
      <c r="G196" s="98" t="s">
        <v>264</v>
      </c>
      <c r="H196" s="102">
        <f>H197</f>
        <v>30000</v>
      </c>
      <c r="I196" s="102">
        <f>I197</f>
        <v>0</v>
      </c>
      <c r="J196" s="102">
        <f>J197</f>
        <v>30000</v>
      </c>
    </row>
    <row r="197" spans="1:10" ht="25.5" hidden="1" x14ac:dyDescent="0.2">
      <c r="A197" s="213"/>
      <c r="B197" s="213"/>
      <c r="C197" s="213"/>
      <c r="D197" s="213"/>
      <c r="E197" s="213"/>
      <c r="F197" s="213">
        <v>329550</v>
      </c>
      <c r="G197" s="299" t="s">
        <v>264</v>
      </c>
      <c r="H197" s="215">
        <v>30000</v>
      </c>
      <c r="I197" s="215">
        <f>J197-H197</f>
        <v>0</v>
      </c>
      <c r="J197" s="215">
        <v>30000</v>
      </c>
    </row>
    <row r="198" spans="1:10" ht="23.25" hidden="1" customHeight="1" x14ac:dyDescent="0.2">
      <c r="A198" s="97"/>
      <c r="B198" s="97"/>
      <c r="C198" s="97"/>
      <c r="D198" s="97"/>
      <c r="E198" s="97">
        <v>32959</v>
      </c>
      <c r="F198" s="97"/>
      <c r="G198" s="98" t="s">
        <v>267</v>
      </c>
      <c r="H198" s="102">
        <f>H199+H200</f>
        <v>38000</v>
      </c>
      <c r="I198" s="102">
        <f>I199+I200</f>
        <v>0</v>
      </c>
      <c r="J198" s="102">
        <f>J199+J200</f>
        <v>38000</v>
      </c>
    </row>
    <row r="199" spans="1:10" ht="20.100000000000001" hidden="1" customHeight="1" x14ac:dyDescent="0.2">
      <c r="A199" s="213"/>
      <c r="B199" s="213"/>
      <c r="C199" s="213"/>
      <c r="D199" s="213"/>
      <c r="E199" s="213"/>
      <c r="F199" s="213">
        <v>329590</v>
      </c>
      <c r="G199" s="299" t="s">
        <v>269</v>
      </c>
      <c r="H199" s="215">
        <v>24000</v>
      </c>
      <c r="I199" s="215">
        <f t="shared" ref="I199:I200" si="28">J199-H199</f>
        <v>0</v>
      </c>
      <c r="J199" s="215">
        <v>24000</v>
      </c>
    </row>
    <row r="200" spans="1:10" ht="21.75" hidden="1" customHeight="1" x14ac:dyDescent="0.2">
      <c r="A200" s="213"/>
      <c r="B200" s="213"/>
      <c r="C200" s="213"/>
      <c r="D200" s="213"/>
      <c r="E200" s="213"/>
      <c r="F200" s="213">
        <v>329591</v>
      </c>
      <c r="G200" s="299" t="s">
        <v>271</v>
      </c>
      <c r="H200" s="215">
        <v>14000</v>
      </c>
      <c r="I200" s="215">
        <f t="shared" si="28"/>
        <v>0</v>
      </c>
      <c r="J200" s="215">
        <v>14000</v>
      </c>
    </row>
    <row r="201" spans="1:10" ht="21.75" hidden="1" customHeight="1" x14ac:dyDescent="0.2">
      <c r="A201" s="213"/>
      <c r="B201" s="213"/>
      <c r="C201" s="213"/>
      <c r="D201" s="213">
        <v>3296</v>
      </c>
      <c r="E201" s="213"/>
      <c r="F201" s="213"/>
      <c r="G201" s="299" t="s">
        <v>272</v>
      </c>
      <c r="H201" s="215">
        <f>H202</f>
        <v>0</v>
      </c>
      <c r="I201" s="215">
        <f t="shared" ref="I201:J201" si="29">I202</f>
        <v>25000</v>
      </c>
      <c r="J201" s="215">
        <f t="shared" si="29"/>
        <v>25000</v>
      </c>
    </row>
    <row r="202" spans="1:10" ht="21.75" hidden="1" customHeight="1" x14ac:dyDescent="0.2">
      <c r="A202" s="213"/>
      <c r="B202" s="213"/>
      <c r="C202" s="213"/>
      <c r="D202" s="213"/>
      <c r="E202" s="213">
        <v>32961</v>
      </c>
      <c r="F202" s="213"/>
      <c r="G202" s="299" t="s">
        <v>272</v>
      </c>
      <c r="H202" s="215">
        <f>H203</f>
        <v>0</v>
      </c>
      <c r="I202" s="215">
        <f t="shared" ref="I202:J202" si="30">I203</f>
        <v>25000</v>
      </c>
      <c r="J202" s="215">
        <f t="shared" si="30"/>
        <v>25000</v>
      </c>
    </row>
    <row r="203" spans="1:10" ht="21.75" hidden="1" customHeight="1" x14ac:dyDescent="0.2">
      <c r="A203" s="213"/>
      <c r="B203" s="213"/>
      <c r="C203" s="213"/>
      <c r="D203" s="213"/>
      <c r="E203" s="213"/>
      <c r="F203" s="213">
        <v>329610</v>
      </c>
      <c r="G203" s="299" t="s">
        <v>272</v>
      </c>
      <c r="H203" s="215">
        <v>0</v>
      </c>
      <c r="I203" s="215">
        <f>J203-H203</f>
        <v>25000</v>
      </c>
      <c r="J203" s="215">
        <v>25000</v>
      </c>
    </row>
    <row r="204" spans="1:10" ht="20.100000000000001" hidden="1" customHeight="1" x14ac:dyDescent="0.2">
      <c r="A204" s="97"/>
      <c r="B204" s="97"/>
      <c r="C204" s="97"/>
      <c r="D204" s="97">
        <v>3299</v>
      </c>
      <c r="E204" s="97"/>
      <c r="F204" s="97"/>
      <c r="G204" s="98" t="s">
        <v>45</v>
      </c>
      <c r="H204" s="102">
        <f t="shared" ref="H204:J205" si="31">H205</f>
        <v>30000</v>
      </c>
      <c r="I204" s="102">
        <f t="shared" si="31"/>
        <v>20000</v>
      </c>
      <c r="J204" s="102">
        <f t="shared" si="31"/>
        <v>50000</v>
      </c>
    </row>
    <row r="205" spans="1:10" ht="20.100000000000001" hidden="1" customHeight="1" x14ac:dyDescent="0.2">
      <c r="A205" s="97"/>
      <c r="B205" s="97"/>
      <c r="C205" s="97"/>
      <c r="D205" s="97"/>
      <c r="E205" s="97">
        <v>32999</v>
      </c>
      <c r="F205" s="97"/>
      <c r="G205" s="98" t="s">
        <v>45</v>
      </c>
      <c r="H205" s="102">
        <f t="shared" si="31"/>
        <v>30000</v>
      </c>
      <c r="I205" s="102">
        <f t="shared" si="31"/>
        <v>20000</v>
      </c>
      <c r="J205" s="102">
        <f t="shared" si="31"/>
        <v>50000</v>
      </c>
    </row>
    <row r="206" spans="1:10" ht="20.100000000000001" hidden="1" customHeight="1" x14ac:dyDescent="0.2">
      <c r="A206" s="213"/>
      <c r="B206" s="213"/>
      <c r="C206" s="213"/>
      <c r="D206" s="213"/>
      <c r="E206" s="213"/>
      <c r="F206" s="213">
        <v>329990</v>
      </c>
      <c r="G206" s="299" t="s">
        <v>45</v>
      </c>
      <c r="H206" s="215">
        <v>30000</v>
      </c>
      <c r="I206" s="215">
        <f>J206-H206</f>
        <v>20000</v>
      </c>
      <c r="J206" s="215">
        <v>50000</v>
      </c>
    </row>
    <row r="207" spans="1:10" ht="20.100000000000001" customHeight="1" x14ac:dyDescent="0.2">
      <c r="A207" s="97"/>
      <c r="B207" s="99">
        <v>34</v>
      </c>
      <c r="C207" s="97"/>
      <c r="D207" s="97"/>
      <c r="E207" s="97"/>
      <c r="F207" s="97"/>
      <c r="G207" s="100" t="s">
        <v>51</v>
      </c>
      <c r="H207" s="230">
        <f t="shared" ref="H207:J207" si="32">H208</f>
        <v>20500</v>
      </c>
      <c r="I207" s="230">
        <f t="shared" si="32"/>
        <v>5000</v>
      </c>
      <c r="J207" s="230">
        <f t="shared" si="32"/>
        <v>25500</v>
      </c>
    </row>
    <row r="208" spans="1:10" s="89" customFormat="1" ht="20.100000000000001" customHeight="1" x14ac:dyDescent="0.2">
      <c r="A208" s="163"/>
      <c r="B208" s="99"/>
      <c r="C208" s="99">
        <v>343</v>
      </c>
      <c r="D208" s="99"/>
      <c r="E208" s="99"/>
      <c r="F208" s="99"/>
      <c r="G208" s="178" t="s">
        <v>52</v>
      </c>
      <c r="H208" s="230">
        <f>H210+H215</f>
        <v>20500</v>
      </c>
      <c r="I208" s="230">
        <f>I210+I215</f>
        <v>5000</v>
      </c>
      <c r="J208" s="230">
        <f>J210+J215</f>
        <v>25500</v>
      </c>
    </row>
    <row r="209" spans="1:10" ht="31.5" hidden="1" customHeight="1" x14ac:dyDescent="0.2">
      <c r="A209" s="97"/>
      <c r="B209" s="97"/>
      <c r="C209" s="97"/>
      <c r="D209" s="97">
        <v>3431</v>
      </c>
      <c r="E209" s="97"/>
      <c r="F209" s="97"/>
      <c r="G209" s="98" t="s">
        <v>53</v>
      </c>
      <c r="H209" s="102">
        <f t="shared" ref="H209:J210" si="33">H210</f>
        <v>20000</v>
      </c>
      <c r="I209" s="102">
        <f t="shared" si="33"/>
        <v>5000</v>
      </c>
      <c r="J209" s="102">
        <f t="shared" si="33"/>
        <v>25000</v>
      </c>
    </row>
    <row r="210" spans="1:10" ht="20.100000000000001" hidden="1" customHeight="1" x14ac:dyDescent="0.2">
      <c r="A210" s="97"/>
      <c r="B210" s="97"/>
      <c r="C210" s="97"/>
      <c r="D210" s="97"/>
      <c r="E210" s="97">
        <v>34311</v>
      </c>
      <c r="F210" s="97"/>
      <c r="G210" s="98" t="s">
        <v>278</v>
      </c>
      <c r="H210" s="102">
        <f t="shared" si="33"/>
        <v>20000</v>
      </c>
      <c r="I210" s="102">
        <f t="shared" si="33"/>
        <v>5000</v>
      </c>
      <c r="J210" s="102">
        <f t="shared" si="33"/>
        <v>25000</v>
      </c>
    </row>
    <row r="211" spans="1:10" ht="20.100000000000001" hidden="1" customHeight="1" x14ac:dyDescent="0.2">
      <c r="A211" s="213"/>
      <c r="B211" s="213"/>
      <c r="C211" s="213"/>
      <c r="D211" s="213"/>
      <c r="E211" s="213"/>
      <c r="F211" s="213">
        <v>343110</v>
      </c>
      <c r="G211" s="299" t="s">
        <v>278</v>
      </c>
      <c r="H211" s="215">
        <v>20000</v>
      </c>
      <c r="I211" s="215">
        <f>J211-H211</f>
        <v>5000</v>
      </c>
      <c r="J211" s="215">
        <v>25000</v>
      </c>
    </row>
    <row r="212" spans="1:10" ht="20.100000000000001" hidden="1" customHeight="1" x14ac:dyDescent="0.2">
      <c r="A212" s="97"/>
      <c r="B212" s="97"/>
      <c r="C212" s="97"/>
      <c r="D212" s="97"/>
      <c r="E212" s="97">
        <v>34312</v>
      </c>
      <c r="F212" s="97"/>
      <c r="G212" s="98" t="s">
        <v>281</v>
      </c>
      <c r="H212" s="102">
        <f>H213</f>
        <v>0</v>
      </c>
      <c r="I212" s="102">
        <f>I213</f>
        <v>0</v>
      </c>
      <c r="J212" s="102">
        <f>J213</f>
        <v>0</v>
      </c>
    </row>
    <row r="213" spans="1:10" ht="20.100000000000001" hidden="1" customHeight="1" x14ac:dyDescent="0.2">
      <c r="A213" s="213"/>
      <c r="B213" s="213"/>
      <c r="C213" s="213"/>
      <c r="D213" s="213"/>
      <c r="E213" s="213"/>
      <c r="F213" s="97">
        <v>343120</v>
      </c>
      <c r="G213" s="98" t="s">
        <v>281</v>
      </c>
      <c r="H213" s="215">
        <v>0</v>
      </c>
      <c r="I213" s="215">
        <f>J213-H213</f>
        <v>0</v>
      </c>
      <c r="J213" s="215">
        <v>0</v>
      </c>
    </row>
    <row r="214" spans="1:10" ht="20.100000000000001" hidden="1" customHeight="1" x14ac:dyDescent="0.2">
      <c r="A214" s="92"/>
      <c r="B214" s="92"/>
      <c r="C214" s="97"/>
      <c r="D214" s="97">
        <v>3433</v>
      </c>
      <c r="E214" s="97"/>
      <c r="F214" s="97"/>
      <c r="G214" s="98" t="s">
        <v>54</v>
      </c>
      <c r="H214" s="102">
        <f>H215</f>
        <v>500</v>
      </c>
      <c r="I214" s="102">
        <f>I215</f>
        <v>0</v>
      </c>
      <c r="J214" s="102">
        <v>500</v>
      </c>
    </row>
    <row r="215" spans="1:10" ht="20.100000000000001" hidden="1" customHeight="1" x14ac:dyDescent="0.2">
      <c r="A215" s="92"/>
      <c r="B215" s="92"/>
      <c r="C215" s="97"/>
      <c r="D215" s="97"/>
      <c r="E215" s="97">
        <v>34333</v>
      </c>
      <c r="F215" s="97"/>
      <c r="G215" s="98" t="s">
        <v>54</v>
      </c>
      <c r="H215" s="102">
        <f>H216</f>
        <v>500</v>
      </c>
      <c r="I215" s="102">
        <f>I216</f>
        <v>0</v>
      </c>
      <c r="J215" s="102">
        <f>J216</f>
        <v>500</v>
      </c>
    </row>
    <row r="216" spans="1:10" ht="20.100000000000001" hidden="1" customHeight="1" x14ac:dyDescent="0.2">
      <c r="A216" s="210"/>
      <c r="B216" s="210"/>
      <c r="C216" s="213"/>
      <c r="D216" s="213"/>
      <c r="E216" s="213"/>
      <c r="F216" s="213">
        <v>343330</v>
      </c>
      <c r="G216" s="299" t="s">
        <v>54</v>
      </c>
      <c r="H216" s="215">
        <v>500</v>
      </c>
      <c r="I216" s="215">
        <f>J216-H216</f>
        <v>0</v>
      </c>
      <c r="J216" s="215">
        <v>500</v>
      </c>
    </row>
    <row r="217" spans="1:10" ht="25.5" x14ac:dyDescent="0.2">
      <c r="A217" s="210"/>
      <c r="B217" s="91">
        <v>36</v>
      </c>
      <c r="C217" s="91"/>
      <c r="D217" s="282"/>
      <c r="E217" s="283"/>
      <c r="F217" s="297"/>
      <c r="G217" s="176" t="s">
        <v>486</v>
      </c>
      <c r="H217" s="230">
        <f>H218</f>
        <v>51000</v>
      </c>
      <c r="I217" s="230">
        <f t="shared" ref="I217:J217" si="34">I218</f>
        <v>124000</v>
      </c>
      <c r="J217" s="230">
        <f t="shared" si="34"/>
        <v>175000</v>
      </c>
    </row>
    <row r="218" spans="1:10" ht="25.5" x14ac:dyDescent="0.2">
      <c r="A218" s="210"/>
      <c r="B218" s="91"/>
      <c r="C218" s="91">
        <v>369</v>
      </c>
      <c r="D218" s="282"/>
      <c r="E218" s="283"/>
      <c r="F218" s="297"/>
      <c r="G218" s="176" t="s">
        <v>487</v>
      </c>
      <c r="H218" s="230">
        <f>H219</f>
        <v>51000</v>
      </c>
      <c r="I218" s="230">
        <f t="shared" ref="I218:J218" si="35">I219</f>
        <v>124000</v>
      </c>
      <c r="J218" s="230">
        <f t="shared" si="35"/>
        <v>175000</v>
      </c>
    </row>
    <row r="219" spans="1:10" ht="25.5" hidden="1" x14ac:dyDescent="0.2">
      <c r="A219" s="210"/>
      <c r="B219" s="284"/>
      <c r="C219" s="97"/>
      <c r="D219" s="97">
        <v>3691</v>
      </c>
      <c r="E219" s="97"/>
      <c r="F219" s="97"/>
      <c r="G219" s="98" t="s">
        <v>488</v>
      </c>
      <c r="H219" s="215">
        <f>H220</f>
        <v>51000</v>
      </c>
      <c r="I219" s="215">
        <f t="shared" ref="I219:J219" si="36">I220</f>
        <v>124000</v>
      </c>
      <c r="J219" s="215">
        <f t="shared" si="36"/>
        <v>175000</v>
      </c>
    </row>
    <row r="220" spans="1:10" ht="25.5" hidden="1" x14ac:dyDescent="0.2">
      <c r="A220" s="210"/>
      <c r="B220" s="284"/>
      <c r="C220" s="97"/>
      <c r="D220" s="97"/>
      <c r="E220" s="97" t="s">
        <v>489</v>
      </c>
      <c r="F220" s="97"/>
      <c r="G220" s="98" t="s">
        <v>488</v>
      </c>
      <c r="H220" s="215">
        <f>H221+H222</f>
        <v>51000</v>
      </c>
      <c r="I220" s="215">
        <f t="shared" ref="I220:J220" si="37">I221+I222</f>
        <v>124000</v>
      </c>
      <c r="J220" s="215">
        <f t="shared" si="37"/>
        <v>175000</v>
      </c>
    </row>
    <row r="221" spans="1:10" ht="25.5" hidden="1" x14ac:dyDescent="0.2">
      <c r="A221" s="210"/>
      <c r="B221" s="284"/>
      <c r="C221" s="97"/>
      <c r="D221" s="97"/>
      <c r="E221" s="97"/>
      <c r="F221" s="213" t="s">
        <v>490</v>
      </c>
      <c r="G221" s="299" t="s">
        <v>491</v>
      </c>
      <c r="H221" s="215">
        <v>0</v>
      </c>
      <c r="I221" s="215">
        <f>J221-H221</f>
        <v>94000</v>
      </c>
      <c r="J221" s="215">
        <v>94000</v>
      </c>
    </row>
    <row r="222" spans="1:10" ht="25.5" hidden="1" x14ac:dyDescent="0.2">
      <c r="A222" s="210"/>
      <c r="B222" s="284"/>
      <c r="C222" s="97"/>
      <c r="D222" s="97"/>
      <c r="E222" s="97"/>
      <c r="F222" s="213" t="s">
        <v>493</v>
      </c>
      <c r="G222" s="299" t="s">
        <v>492</v>
      </c>
      <c r="H222" s="215">
        <v>51000</v>
      </c>
      <c r="I222" s="215">
        <f>J222-H222</f>
        <v>30000</v>
      </c>
      <c r="J222" s="215">
        <v>81000</v>
      </c>
    </row>
    <row r="223" spans="1:10" ht="25.5" hidden="1" x14ac:dyDescent="0.2">
      <c r="A223" s="92"/>
      <c r="B223" s="91">
        <v>37</v>
      </c>
      <c r="C223" s="97"/>
      <c r="D223" s="97"/>
      <c r="E223" s="97"/>
      <c r="F223" s="97"/>
      <c r="G223" s="176" t="s">
        <v>55</v>
      </c>
      <c r="H223" s="102">
        <f t="shared" ref="H223:J226" si="38">H224</f>
        <v>0</v>
      </c>
      <c r="I223" s="102">
        <f t="shared" si="38"/>
        <v>0</v>
      </c>
      <c r="J223" s="102">
        <f t="shared" si="38"/>
        <v>0</v>
      </c>
    </row>
    <row r="224" spans="1:10" ht="20.100000000000001" hidden="1" customHeight="1" x14ac:dyDescent="0.2">
      <c r="A224" s="92"/>
      <c r="B224" s="92"/>
      <c r="C224" s="99">
        <v>372</v>
      </c>
      <c r="D224" s="97"/>
      <c r="E224" s="97"/>
      <c r="F224" s="97"/>
      <c r="G224" s="94" t="s">
        <v>327</v>
      </c>
      <c r="H224" s="102">
        <f t="shared" si="38"/>
        <v>0</v>
      </c>
      <c r="I224" s="102">
        <f t="shared" si="38"/>
        <v>0</v>
      </c>
      <c r="J224" s="102">
        <f t="shared" si="38"/>
        <v>0</v>
      </c>
    </row>
    <row r="225" spans="1:10" ht="20.100000000000001" hidden="1" customHeight="1" x14ac:dyDescent="0.2">
      <c r="A225" s="92"/>
      <c r="B225" s="92"/>
      <c r="C225" s="97"/>
      <c r="D225" s="97">
        <v>3721</v>
      </c>
      <c r="E225" s="97"/>
      <c r="F225" s="97"/>
      <c r="G225" s="98" t="s">
        <v>285</v>
      </c>
      <c r="H225" s="102">
        <f t="shared" si="38"/>
        <v>0</v>
      </c>
      <c r="I225" s="102">
        <f t="shared" si="38"/>
        <v>0</v>
      </c>
      <c r="J225" s="102">
        <f t="shared" si="38"/>
        <v>0</v>
      </c>
    </row>
    <row r="226" spans="1:10" ht="20.100000000000001" hidden="1" customHeight="1" x14ac:dyDescent="0.2">
      <c r="A226" s="92"/>
      <c r="B226" s="92"/>
      <c r="C226" s="97"/>
      <c r="D226" s="97"/>
      <c r="E226" s="97">
        <v>37215</v>
      </c>
      <c r="F226" s="97"/>
      <c r="G226" s="98" t="s">
        <v>287</v>
      </c>
      <c r="H226" s="102">
        <f t="shared" si="38"/>
        <v>0</v>
      </c>
      <c r="I226" s="102">
        <f t="shared" si="38"/>
        <v>0</v>
      </c>
      <c r="J226" s="102">
        <f t="shared" si="38"/>
        <v>0</v>
      </c>
    </row>
    <row r="227" spans="1:10" ht="20.100000000000001" hidden="1" customHeight="1" x14ac:dyDescent="0.2">
      <c r="A227" s="210"/>
      <c r="B227" s="210"/>
      <c r="C227" s="213"/>
      <c r="D227" s="213"/>
      <c r="E227" s="213"/>
      <c r="F227" s="97">
        <v>372150</v>
      </c>
      <c r="G227" s="98" t="s">
        <v>287</v>
      </c>
      <c r="H227" s="215">
        <v>0</v>
      </c>
      <c r="I227" s="215">
        <f>J227-H227</f>
        <v>0</v>
      </c>
      <c r="J227" s="215">
        <v>0</v>
      </c>
    </row>
    <row r="228" spans="1:10" ht="24.75" customHeight="1" x14ac:dyDescent="0.2">
      <c r="A228" s="93"/>
      <c r="B228" s="93"/>
      <c r="C228" s="158"/>
      <c r="D228" s="158"/>
      <c r="E228" s="158"/>
      <c r="F228" s="158"/>
      <c r="G228" s="94" t="s">
        <v>12</v>
      </c>
      <c r="H228" s="102"/>
      <c r="I228" s="102"/>
      <c r="J228" s="102"/>
    </row>
    <row r="229" spans="1:10" ht="30" customHeight="1" x14ac:dyDescent="0.2">
      <c r="A229" s="91">
        <v>4</v>
      </c>
      <c r="B229" s="92"/>
      <c r="C229" s="97"/>
      <c r="D229" s="97"/>
      <c r="E229" s="97"/>
      <c r="F229" s="97"/>
      <c r="G229" s="176" t="s">
        <v>5</v>
      </c>
      <c r="H229" s="230">
        <f>SUM(H230+H235)</f>
        <v>2731800</v>
      </c>
      <c r="I229" s="230">
        <f>I230+I235</f>
        <v>249600</v>
      </c>
      <c r="J229" s="230">
        <f>SUM(J230+J235)</f>
        <v>2981400.39</v>
      </c>
    </row>
    <row r="230" spans="1:10" ht="30" customHeight="1" x14ac:dyDescent="0.2">
      <c r="A230" s="92"/>
      <c r="B230" s="91">
        <v>41</v>
      </c>
      <c r="C230" s="99"/>
      <c r="D230" s="99"/>
      <c r="E230" s="99"/>
      <c r="F230" s="99"/>
      <c r="G230" s="176" t="s">
        <v>60</v>
      </c>
      <c r="H230" s="230">
        <f t="shared" ref="H230:J230" si="39">H231</f>
        <v>10000</v>
      </c>
      <c r="I230" s="230">
        <f t="shared" si="39"/>
        <v>0</v>
      </c>
      <c r="J230" s="230">
        <f t="shared" si="39"/>
        <v>10000.39</v>
      </c>
    </row>
    <row r="231" spans="1:10" s="89" customFormat="1" ht="20.100000000000001" customHeight="1" x14ac:dyDescent="0.2">
      <c r="A231" s="162"/>
      <c r="B231" s="91"/>
      <c r="C231" s="99">
        <v>412</v>
      </c>
      <c r="D231" s="99"/>
      <c r="E231" s="99"/>
      <c r="F231" s="99"/>
      <c r="G231" s="94" t="s">
        <v>61</v>
      </c>
      <c r="H231" s="230">
        <f t="shared" ref="H231:J233" si="40">H232</f>
        <v>10000</v>
      </c>
      <c r="I231" s="230">
        <f t="shared" si="40"/>
        <v>0</v>
      </c>
      <c r="J231" s="230">
        <v>10000.39</v>
      </c>
    </row>
    <row r="232" spans="1:10" ht="20.100000000000001" hidden="1" customHeight="1" x14ac:dyDescent="0.2">
      <c r="A232" s="92"/>
      <c r="B232" s="92"/>
      <c r="C232" s="97"/>
      <c r="D232" s="97">
        <v>4123</v>
      </c>
      <c r="E232" s="97"/>
      <c r="F232" s="97"/>
      <c r="G232" s="96" t="s">
        <v>62</v>
      </c>
      <c r="H232" s="102">
        <f t="shared" si="40"/>
        <v>10000</v>
      </c>
      <c r="I232" s="102">
        <f t="shared" si="40"/>
        <v>0</v>
      </c>
      <c r="J232" s="102">
        <f t="shared" si="40"/>
        <v>10000</v>
      </c>
    </row>
    <row r="233" spans="1:10" ht="20.100000000000001" hidden="1" customHeight="1" x14ac:dyDescent="0.2">
      <c r="A233" s="92"/>
      <c r="B233" s="92"/>
      <c r="C233" s="97"/>
      <c r="D233" s="97"/>
      <c r="E233" s="97">
        <v>41231</v>
      </c>
      <c r="F233" s="97"/>
      <c r="G233" s="96" t="s">
        <v>62</v>
      </c>
      <c r="H233" s="102">
        <f t="shared" si="40"/>
        <v>10000</v>
      </c>
      <c r="I233" s="102">
        <f t="shared" si="40"/>
        <v>0</v>
      </c>
      <c r="J233" s="102">
        <f>J234</f>
        <v>10000</v>
      </c>
    </row>
    <row r="234" spans="1:10" ht="20.100000000000001" hidden="1" customHeight="1" x14ac:dyDescent="0.2">
      <c r="A234" s="210"/>
      <c r="B234" s="210"/>
      <c r="C234" s="213"/>
      <c r="D234" s="213"/>
      <c r="E234" s="213"/>
      <c r="F234" s="213">
        <v>412310</v>
      </c>
      <c r="G234" s="212" t="s">
        <v>62</v>
      </c>
      <c r="H234" s="215">
        <v>10000</v>
      </c>
      <c r="I234" s="215">
        <f>J234-H234</f>
        <v>0</v>
      </c>
      <c r="J234" s="215">
        <v>10000</v>
      </c>
    </row>
    <row r="235" spans="1:10" ht="27" customHeight="1" x14ac:dyDescent="0.2">
      <c r="A235" s="91"/>
      <c r="B235" s="91">
        <v>42</v>
      </c>
      <c r="C235" s="99"/>
      <c r="D235" s="99"/>
      <c r="E235" s="99"/>
      <c r="F235" s="99"/>
      <c r="G235" s="176" t="s">
        <v>63</v>
      </c>
      <c r="H235" s="230">
        <f>H236+H258+H254</f>
        <v>2721800</v>
      </c>
      <c r="I235" s="230">
        <f t="shared" ref="I235:J235" si="41">I236+I258+I254</f>
        <v>249600</v>
      </c>
      <c r="J235" s="230">
        <f t="shared" si="41"/>
        <v>2971400</v>
      </c>
    </row>
    <row r="236" spans="1:10" s="89" customFormat="1" ht="20.100000000000001" customHeight="1" x14ac:dyDescent="0.2">
      <c r="A236" s="162"/>
      <c r="B236" s="91"/>
      <c r="C236" s="99">
        <v>422</v>
      </c>
      <c r="D236" s="99"/>
      <c r="E236" s="99"/>
      <c r="F236" s="99"/>
      <c r="G236" s="100" t="s">
        <v>64</v>
      </c>
      <c r="H236" s="230">
        <f>H237+H247+H244</f>
        <v>2711800</v>
      </c>
      <c r="I236" s="230">
        <f>I237+I247+I244</f>
        <v>4600</v>
      </c>
      <c r="J236" s="230">
        <f>J237+J247+J244</f>
        <v>2716400</v>
      </c>
    </row>
    <row r="237" spans="1:10" s="105" customFormat="1" ht="20.100000000000001" hidden="1" customHeight="1" x14ac:dyDescent="0.2">
      <c r="A237" s="92"/>
      <c r="B237" s="92"/>
      <c r="C237" s="97"/>
      <c r="D237" s="97">
        <v>4221</v>
      </c>
      <c r="E237" s="97"/>
      <c r="F237" s="97"/>
      <c r="G237" s="158" t="s">
        <v>65</v>
      </c>
      <c r="H237" s="102">
        <f>H238+H240+H242</f>
        <v>60000</v>
      </c>
      <c r="I237" s="102">
        <f>I238+I240+I243</f>
        <v>4600</v>
      </c>
      <c r="J237" s="102">
        <f>J238+J240+J242</f>
        <v>64600</v>
      </c>
    </row>
    <row r="238" spans="1:10" s="105" customFormat="1" ht="20.100000000000001" hidden="1" customHeight="1" x14ac:dyDescent="0.2">
      <c r="A238" s="92"/>
      <c r="B238" s="92"/>
      <c r="C238" s="97"/>
      <c r="D238" s="97"/>
      <c r="E238" s="97">
        <v>42211</v>
      </c>
      <c r="F238" s="97"/>
      <c r="G238" s="158" t="s">
        <v>334</v>
      </c>
      <c r="H238" s="102">
        <f>H239</f>
        <v>40000</v>
      </c>
      <c r="I238" s="102">
        <f>I239</f>
        <v>4600</v>
      </c>
      <c r="J238" s="102">
        <f>J239</f>
        <v>44600</v>
      </c>
    </row>
    <row r="239" spans="1:10" s="105" customFormat="1" ht="20.100000000000001" hidden="1" customHeight="1" x14ac:dyDescent="0.2">
      <c r="A239" s="210"/>
      <c r="B239" s="210"/>
      <c r="C239" s="213"/>
      <c r="D239" s="213"/>
      <c r="E239" s="213"/>
      <c r="F239" s="213">
        <v>422110</v>
      </c>
      <c r="G239" s="300" t="s">
        <v>334</v>
      </c>
      <c r="H239" s="215">
        <v>40000</v>
      </c>
      <c r="I239" s="215">
        <f>J239-H239</f>
        <v>4600</v>
      </c>
      <c r="J239" s="215">
        <v>44600</v>
      </c>
    </row>
    <row r="240" spans="1:10" s="105" customFormat="1" ht="20.100000000000001" hidden="1" customHeight="1" x14ac:dyDescent="0.2">
      <c r="A240" s="92"/>
      <c r="B240" s="92"/>
      <c r="C240" s="97"/>
      <c r="D240" s="97"/>
      <c r="E240" s="97">
        <v>42212</v>
      </c>
      <c r="F240" s="97"/>
      <c r="G240" s="158" t="s">
        <v>337</v>
      </c>
      <c r="H240" s="102">
        <f>H241</f>
        <v>20000</v>
      </c>
      <c r="I240" s="102">
        <f>I241</f>
        <v>0</v>
      </c>
      <c r="J240" s="102">
        <f>J241</f>
        <v>20000</v>
      </c>
    </row>
    <row r="241" spans="1:10" s="105" customFormat="1" ht="20.100000000000001" hidden="1" customHeight="1" x14ac:dyDescent="0.2">
      <c r="A241" s="210"/>
      <c r="B241" s="210"/>
      <c r="C241" s="213"/>
      <c r="D241" s="213"/>
      <c r="E241" s="213"/>
      <c r="F241" s="213">
        <v>422120</v>
      </c>
      <c r="G241" s="300" t="s">
        <v>337</v>
      </c>
      <c r="H241" s="215">
        <v>20000</v>
      </c>
      <c r="I241" s="215">
        <f>J241-H241</f>
        <v>0</v>
      </c>
      <c r="J241" s="215">
        <v>20000</v>
      </c>
    </row>
    <row r="242" spans="1:10" s="105" customFormat="1" ht="20.100000000000001" hidden="1" customHeight="1" x14ac:dyDescent="0.2">
      <c r="A242" s="210"/>
      <c r="B242" s="210"/>
      <c r="C242" s="213"/>
      <c r="D242" s="213"/>
      <c r="E242" s="97">
        <v>42219</v>
      </c>
      <c r="F242" s="97"/>
      <c r="G242" s="158" t="s">
        <v>480</v>
      </c>
      <c r="H242" s="102">
        <f>H243</f>
        <v>0</v>
      </c>
      <c r="I242" s="102">
        <f t="shared" ref="I242:J242" si="42">I243</f>
        <v>0</v>
      </c>
      <c r="J242" s="102">
        <f t="shared" si="42"/>
        <v>0</v>
      </c>
    </row>
    <row r="243" spans="1:10" s="105" customFormat="1" ht="20.100000000000001" hidden="1" customHeight="1" x14ac:dyDescent="0.2">
      <c r="A243" s="210"/>
      <c r="B243" s="210"/>
      <c r="C243" s="213"/>
      <c r="D243" s="213"/>
      <c r="E243" s="213"/>
      <c r="F243" s="97">
        <v>422190</v>
      </c>
      <c r="G243" s="158" t="s">
        <v>480</v>
      </c>
      <c r="H243" s="215">
        <v>0</v>
      </c>
      <c r="I243" s="215">
        <f>J243-H243</f>
        <v>0</v>
      </c>
      <c r="J243" s="215">
        <f>50000-50000</f>
        <v>0</v>
      </c>
    </row>
    <row r="244" spans="1:10" s="105" customFormat="1" ht="20.100000000000001" hidden="1" customHeight="1" x14ac:dyDescent="0.2">
      <c r="A244" s="92"/>
      <c r="B244" s="92"/>
      <c r="C244" s="97"/>
      <c r="D244" s="97">
        <v>4223</v>
      </c>
      <c r="E244" s="97"/>
      <c r="F244" s="97"/>
      <c r="G244" s="158" t="s">
        <v>446</v>
      </c>
      <c r="H244" s="102">
        <f>H245</f>
        <v>20000</v>
      </c>
      <c r="I244" s="102">
        <f t="shared" ref="I244:J244" si="43">I245</f>
        <v>0</v>
      </c>
      <c r="J244" s="102">
        <f t="shared" si="43"/>
        <v>20000</v>
      </c>
    </row>
    <row r="245" spans="1:10" s="105" customFormat="1" ht="20.100000000000001" hidden="1" customHeight="1" x14ac:dyDescent="0.2">
      <c r="A245" s="92"/>
      <c r="B245" s="92"/>
      <c r="C245" s="97"/>
      <c r="D245" s="97"/>
      <c r="E245" s="97">
        <v>42231</v>
      </c>
      <c r="F245" s="97"/>
      <c r="G245" s="158" t="s">
        <v>447</v>
      </c>
      <c r="H245" s="102">
        <f>H246</f>
        <v>20000</v>
      </c>
      <c r="I245" s="102">
        <f t="shared" ref="I245:J245" si="44">I246</f>
        <v>0</v>
      </c>
      <c r="J245" s="102">
        <f t="shared" si="44"/>
        <v>20000</v>
      </c>
    </row>
    <row r="246" spans="1:10" s="105" customFormat="1" ht="20.100000000000001" hidden="1" customHeight="1" x14ac:dyDescent="0.2">
      <c r="A246" s="210"/>
      <c r="B246" s="210"/>
      <c r="C246" s="213"/>
      <c r="D246" s="213"/>
      <c r="E246" s="213"/>
      <c r="F246" s="213">
        <v>422310</v>
      </c>
      <c r="G246" s="300" t="s">
        <v>447</v>
      </c>
      <c r="H246" s="215">
        <v>20000</v>
      </c>
      <c r="I246" s="215">
        <f>J246-H246</f>
        <v>0</v>
      </c>
      <c r="J246" s="215">
        <v>20000</v>
      </c>
    </row>
    <row r="247" spans="1:10" ht="20.100000000000001" hidden="1" customHeight="1" x14ac:dyDescent="0.2">
      <c r="A247" s="92"/>
      <c r="B247" s="92"/>
      <c r="C247" s="97"/>
      <c r="D247" s="97">
        <v>4224</v>
      </c>
      <c r="E247" s="97"/>
      <c r="F247" s="97"/>
      <c r="G247" s="158" t="s">
        <v>66</v>
      </c>
      <c r="H247" s="102">
        <f>H248+H250</f>
        <v>2631800</v>
      </c>
      <c r="I247" s="102">
        <f>I248+I250</f>
        <v>0</v>
      </c>
      <c r="J247" s="102">
        <f>J248+J250</f>
        <v>2631800</v>
      </c>
    </row>
    <row r="248" spans="1:10" ht="20.100000000000001" hidden="1" customHeight="1" x14ac:dyDescent="0.2">
      <c r="A248" s="92"/>
      <c r="B248" s="92"/>
      <c r="C248" s="97"/>
      <c r="D248" s="97"/>
      <c r="E248" s="97">
        <v>42241</v>
      </c>
      <c r="F248" s="97"/>
      <c r="G248" s="158" t="s">
        <v>340</v>
      </c>
      <c r="H248" s="102">
        <f>H249</f>
        <v>31000</v>
      </c>
      <c r="I248" s="102">
        <f>I249</f>
        <v>0</v>
      </c>
      <c r="J248" s="102">
        <f>J249</f>
        <v>31000</v>
      </c>
    </row>
    <row r="249" spans="1:10" s="105" customFormat="1" ht="20.100000000000001" hidden="1" customHeight="1" x14ac:dyDescent="0.2">
      <c r="A249" s="210"/>
      <c r="B249" s="210"/>
      <c r="C249" s="213"/>
      <c r="D249" s="213"/>
      <c r="E249" s="213"/>
      <c r="F249" s="213">
        <v>422410</v>
      </c>
      <c r="G249" s="300" t="s">
        <v>340</v>
      </c>
      <c r="H249" s="215">
        <v>31000</v>
      </c>
      <c r="I249" s="215">
        <f>J249-H249</f>
        <v>0</v>
      </c>
      <c r="J249" s="215">
        <v>31000</v>
      </c>
    </row>
    <row r="250" spans="1:10" ht="20.100000000000001" hidden="1" customHeight="1" x14ac:dyDescent="0.2">
      <c r="A250" s="92"/>
      <c r="B250" s="92"/>
      <c r="C250" s="97"/>
      <c r="D250" s="97"/>
      <c r="E250" s="97">
        <v>42242</v>
      </c>
      <c r="F250" s="97"/>
      <c r="G250" s="158" t="s">
        <v>343</v>
      </c>
      <c r="H250" s="102">
        <f>H251</f>
        <v>2600800</v>
      </c>
      <c r="I250" s="102">
        <f>I251</f>
        <v>0</v>
      </c>
      <c r="J250" s="102">
        <f>J251</f>
        <v>2600800</v>
      </c>
    </row>
    <row r="251" spans="1:10" ht="20.100000000000001" hidden="1" customHeight="1" x14ac:dyDescent="0.2">
      <c r="A251" s="210"/>
      <c r="B251" s="210"/>
      <c r="C251" s="213"/>
      <c r="D251" s="213"/>
      <c r="E251" s="213"/>
      <c r="F251" s="213">
        <v>422420</v>
      </c>
      <c r="G251" s="300" t="s">
        <v>343</v>
      </c>
      <c r="H251" s="215">
        <v>2600800</v>
      </c>
      <c r="I251" s="215">
        <f>J251-H251</f>
        <v>0</v>
      </c>
      <c r="J251" s="365">
        <v>2600800</v>
      </c>
    </row>
    <row r="252" spans="1:10" ht="20.100000000000001" hidden="1" customHeight="1" x14ac:dyDescent="0.2">
      <c r="A252" s="92"/>
      <c r="B252" s="92"/>
      <c r="C252" s="97">
        <v>4225</v>
      </c>
      <c r="D252" s="97"/>
      <c r="E252" s="97"/>
      <c r="F252" s="97"/>
      <c r="G252" s="158" t="s">
        <v>67</v>
      </c>
      <c r="H252" s="102">
        <v>0</v>
      </c>
      <c r="I252" s="102">
        <v>0</v>
      </c>
      <c r="J252" s="102">
        <v>0</v>
      </c>
    </row>
    <row r="253" spans="1:10" ht="20.100000000000001" hidden="1" customHeight="1" x14ac:dyDescent="0.2">
      <c r="A253" s="92"/>
      <c r="B253" s="92"/>
      <c r="C253" s="97">
        <v>4227</v>
      </c>
      <c r="D253" s="97"/>
      <c r="E253" s="97"/>
      <c r="F253" s="97"/>
      <c r="G253" s="158" t="s">
        <v>68</v>
      </c>
      <c r="H253" s="102">
        <v>0</v>
      </c>
      <c r="I253" s="102">
        <v>0</v>
      </c>
      <c r="J253" s="102">
        <v>0</v>
      </c>
    </row>
    <row r="254" spans="1:10" s="89" customFormat="1" ht="20.100000000000001" customHeight="1" x14ac:dyDescent="0.2">
      <c r="A254" s="91"/>
      <c r="B254" s="91"/>
      <c r="C254" s="99">
        <v>423</v>
      </c>
      <c r="D254" s="99"/>
      <c r="E254" s="99"/>
      <c r="F254" s="99"/>
      <c r="G254" s="100" t="s">
        <v>69</v>
      </c>
      <c r="H254" s="230">
        <f t="shared" ref="H254:J255" si="45">H255</f>
        <v>0</v>
      </c>
      <c r="I254" s="230">
        <f t="shared" si="45"/>
        <v>195000</v>
      </c>
      <c r="J254" s="230">
        <f t="shared" si="45"/>
        <v>195000</v>
      </c>
    </row>
    <row r="255" spans="1:10" ht="20.100000000000001" hidden="1" customHeight="1" x14ac:dyDescent="0.2">
      <c r="A255" s="92"/>
      <c r="B255" s="92"/>
      <c r="C255" s="97"/>
      <c r="D255" s="97">
        <v>4231</v>
      </c>
      <c r="E255" s="97"/>
      <c r="F255" s="97"/>
      <c r="G255" s="158" t="s">
        <v>70</v>
      </c>
      <c r="H255" s="102">
        <f>H256</f>
        <v>0</v>
      </c>
      <c r="I255" s="102">
        <f t="shared" si="45"/>
        <v>195000</v>
      </c>
      <c r="J255" s="102">
        <f t="shared" si="45"/>
        <v>195000</v>
      </c>
    </row>
    <row r="256" spans="1:10" ht="20.100000000000001" hidden="1" customHeight="1" x14ac:dyDescent="0.2">
      <c r="A256" s="92"/>
      <c r="B256" s="92"/>
      <c r="C256" s="97"/>
      <c r="D256" s="97"/>
      <c r="E256" s="97">
        <v>42311</v>
      </c>
      <c r="F256" s="97"/>
      <c r="G256" s="158" t="s">
        <v>70</v>
      </c>
      <c r="H256" s="102">
        <f>H257</f>
        <v>0</v>
      </c>
      <c r="I256" s="102">
        <f t="shared" ref="I256:J256" si="46">I257</f>
        <v>195000</v>
      </c>
      <c r="J256" s="102">
        <f t="shared" si="46"/>
        <v>195000</v>
      </c>
    </row>
    <row r="257" spans="1:10" ht="20.100000000000001" hidden="1" customHeight="1" x14ac:dyDescent="0.2">
      <c r="A257" s="210"/>
      <c r="B257" s="210"/>
      <c r="C257" s="213"/>
      <c r="D257" s="213"/>
      <c r="E257" s="213"/>
      <c r="F257" s="97">
        <v>423110</v>
      </c>
      <c r="G257" s="158" t="s">
        <v>70</v>
      </c>
      <c r="H257" s="215">
        <v>0</v>
      </c>
      <c r="I257" s="215">
        <f>J257-H257</f>
        <v>195000</v>
      </c>
      <c r="J257" s="215">
        <v>195000</v>
      </c>
    </row>
    <row r="258" spans="1:10" s="89" customFormat="1" ht="20.100000000000001" customHeight="1" x14ac:dyDescent="0.2">
      <c r="A258" s="162"/>
      <c r="B258" s="91"/>
      <c r="C258" s="99">
        <v>426</v>
      </c>
      <c r="D258" s="99"/>
      <c r="E258" s="99"/>
      <c r="F258" s="99"/>
      <c r="G258" s="223" t="s">
        <v>71</v>
      </c>
      <c r="H258" s="230">
        <f t="shared" ref="H258:J260" si="47">H259</f>
        <v>10000</v>
      </c>
      <c r="I258" s="230">
        <f t="shared" si="47"/>
        <v>50000</v>
      </c>
      <c r="J258" s="230">
        <f t="shared" si="47"/>
        <v>60000</v>
      </c>
    </row>
    <row r="259" spans="1:10" ht="20.100000000000001" hidden="1" customHeight="1" x14ac:dyDescent="0.2">
      <c r="A259" s="110"/>
      <c r="B259" s="92"/>
      <c r="C259" s="97"/>
      <c r="D259" s="97">
        <v>4262</v>
      </c>
      <c r="E259" s="97"/>
      <c r="F259" s="97"/>
      <c r="G259" s="224" t="s">
        <v>72</v>
      </c>
      <c r="H259" s="102">
        <f t="shared" si="47"/>
        <v>10000</v>
      </c>
      <c r="I259" s="102">
        <f t="shared" si="47"/>
        <v>50000</v>
      </c>
      <c r="J259" s="102">
        <f t="shared" si="47"/>
        <v>60000</v>
      </c>
    </row>
    <row r="260" spans="1:10" ht="20.100000000000001" hidden="1" customHeight="1" x14ac:dyDescent="0.2">
      <c r="A260" s="110"/>
      <c r="B260" s="92"/>
      <c r="C260" s="97"/>
      <c r="D260" s="97"/>
      <c r="E260" s="97">
        <v>42621</v>
      </c>
      <c r="F260" s="97"/>
      <c r="G260" s="224" t="s">
        <v>72</v>
      </c>
      <c r="H260" s="102">
        <f t="shared" si="47"/>
        <v>10000</v>
      </c>
      <c r="I260" s="102">
        <f t="shared" si="47"/>
        <v>50000</v>
      </c>
      <c r="J260" s="102">
        <f t="shared" si="47"/>
        <v>60000</v>
      </c>
    </row>
    <row r="261" spans="1:10" s="105" customFormat="1" ht="20.100000000000001" hidden="1" customHeight="1" x14ac:dyDescent="0.2">
      <c r="A261" s="217"/>
      <c r="B261" s="210"/>
      <c r="C261" s="213"/>
      <c r="D261" s="213"/>
      <c r="E261" s="213"/>
      <c r="F261" s="213">
        <v>426210</v>
      </c>
      <c r="G261" s="301" t="s">
        <v>72</v>
      </c>
      <c r="H261" s="215">
        <v>10000</v>
      </c>
      <c r="I261" s="215">
        <f>J261-H261</f>
        <v>50000</v>
      </c>
      <c r="J261" s="215">
        <v>60000</v>
      </c>
    </row>
    <row r="262" spans="1:10" ht="20.100000000000001" customHeight="1" x14ac:dyDescent="0.2">
      <c r="A262" s="111"/>
      <c r="B262" s="112"/>
      <c r="C262" s="112"/>
      <c r="D262" s="112"/>
      <c r="E262" s="112"/>
      <c r="F262" s="112"/>
      <c r="G262" s="113" t="s">
        <v>73</v>
      </c>
      <c r="H262" s="101">
        <f>H229+H4</f>
        <v>25225833.649999999</v>
      </c>
      <c r="I262" s="101">
        <f>I229+I4</f>
        <v>4324943.3499999996</v>
      </c>
      <c r="J262" s="101">
        <f>J229+J4</f>
        <v>29550777.390000001</v>
      </c>
    </row>
    <row r="263" spans="1:10" ht="20.100000000000001" customHeight="1" x14ac:dyDescent="0.2">
      <c r="A263" s="114"/>
      <c r="B263" s="114"/>
      <c r="C263" s="114"/>
      <c r="D263" s="114"/>
      <c r="E263" s="114"/>
      <c r="F263" s="298"/>
      <c r="G263" s="298"/>
      <c r="H263" s="231"/>
      <c r="I263" s="342"/>
      <c r="J263" s="342"/>
    </row>
    <row r="264" spans="1:10" ht="20.100000000000001" customHeight="1" x14ac:dyDescent="0.2">
      <c r="A264" s="114"/>
      <c r="B264" s="114"/>
      <c r="C264" s="114"/>
      <c r="D264" s="114"/>
      <c r="E264" s="114"/>
      <c r="F264" s="298"/>
      <c r="G264" s="298"/>
      <c r="H264" s="231"/>
      <c r="I264" s="342"/>
      <c r="J264" s="342"/>
    </row>
    <row r="265" spans="1:10" ht="20.100000000000001" customHeight="1" x14ac:dyDescent="0.2">
      <c r="G265" s="109"/>
    </row>
    <row r="266" spans="1:10" ht="20.100000000000001" customHeight="1" x14ac:dyDescent="0.2">
      <c r="H266" s="109"/>
    </row>
    <row r="268" spans="1:10" x14ac:dyDescent="0.2">
      <c r="H268" s="109"/>
    </row>
    <row r="277" spans="8:8" x14ac:dyDescent="0.2">
      <c r="H277" s="109"/>
    </row>
  </sheetData>
  <mergeCells count="1">
    <mergeCell ref="A1:J1"/>
  </mergeCells>
  <pageMargins left="0.25" right="0.25" top="0.75" bottom="0.75" header="0.3" footer="0.3"/>
  <pageSetup paperSize="9" scale="8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516"/>
  <sheetViews>
    <sheetView zoomScaleNormal="100" zoomScaleSheetLayoutView="100" workbookViewId="0">
      <selection activeCell="A3" sqref="A3"/>
    </sheetView>
  </sheetViews>
  <sheetFormatPr defaultColWidth="9.140625" defaultRowHeight="12.75" x14ac:dyDescent="0.25"/>
  <cols>
    <col min="1" max="2" width="5.7109375" style="203" customWidth="1"/>
    <col min="3" max="3" width="7.7109375" style="203" customWidth="1"/>
    <col min="4" max="4" width="9.5703125" style="203" hidden="1" customWidth="1"/>
    <col min="5" max="5" width="8.7109375" style="203" hidden="1" customWidth="1"/>
    <col min="6" max="6" width="9.5703125" style="366" hidden="1" customWidth="1"/>
    <col min="7" max="7" width="6.85546875" style="208" customWidth="1"/>
    <col min="8" max="8" width="40" style="366" customWidth="1"/>
    <col min="9" max="9" width="15.140625" style="366" customWidth="1"/>
    <col min="10" max="11" width="15.140625" style="333" customWidth="1"/>
    <col min="12" max="12" width="17" style="21" hidden="1" customWidth="1"/>
    <col min="13" max="13" width="16.85546875" style="21" hidden="1" customWidth="1"/>
    <col min="14" max="14" width="20.7109375" style="22" hidden="1" customWidth="1"/>
    <col min="15" max="15" width="29.5703125" style="23" hidden="1" customWidth="1"/>
    <col min="16" max="16" width="14.140625" style="308" customWidth="1"/>
    <col min="17" max="18" width="13.28515625" style="25" bestFit="1" customWidth="1"/>
    <col min="19" max="20" width="12.7109375" style="26" bestFit="1" customWidth="1"/>
    <col min="21" max="16384" width="9.140625" style="26"/>
  </cols>
  <sheetData>
    <row r="1" spans="1:20" ht="25.5" customHeight="1" x14ac:dyDescent="0.25">
      <c r="A1" s="395" t="s">
        <v>74</v>
      </c>
      <c r="B1" s="395"/>
      <c r="C1" s="395"/>
      <c r="D1" s="395"/>
      <c r="E1" s="395"/>
      <c r="F1" s="395"/>
      <c r="G1" s="395"/>
      <c r="H1" s="395"/>
      <c r="I1" s="395"/>
      <c r="J1" s="395"/>
      <c r="K1" s="395"/>
    </row>
    <row r="2" spans="1:20" s="32" customFormat="1" ht="93" customHeight="1" x14ac:dyDescent="0.25">
      <c r="A2" s="232" t="s">
        <v>75</v>
      </c>
      <c r="B2" s="232" t="s">
        <v>76</v>
      </c>
      <c r="C2" s="232" t="s">
        <v>10</v>
      </c>
      <c r="D2" s="232" t="s">
        <v>77</v>
      </c>
      <c r="E2" s="232" t="s">
        <v>437</v>
      </c>
      <c r="F2" s="226"/>
      <c r="G2" s="120" t="s">
        <v>79</v>
      </c>
      <c r="H2" s="233" t="s">
        <v>80</v>
      </c>
      <c r="I2" s="233" t="s">
        <v>500</v>
      </c>
      <c r="J2" s="319" t="s">
        <v>420</v>
      </c>
      <c r="K2" s="319" t="s">
        <v>501</v>
      </c>
      <c r="L2" s="27" t="s">
        <v>1</v>
      </c>
      <c r="M2" s="28" t="s">
        <v>374</v>
      </c>
      <c r="N2" s="29"/>
      <c r="O2" s="30"/>
      <c r="P2" s="311"/>
      <c r="Q2" s="31"/>
      <c r="R2" s="31"/>
    </row>
    <row r="3" spans="1:20" s="86" customFormat="1" ht="12.75" customHeight="1" x14ac:dyDescent="0.25">
      <c r="A3" s="234">
        <v>1</v>
      </c>
      <c r="B3" s="234">
        <v>2</v>
      </c>
      <c r="C3" s="234">
        <v>3</v>
      </c>
      <c r="D3" s="234">
        <v>4</v>
      </c>
      <c r="E3" s="234">
        <v>5</v>
      </c>
      <c r="F3" s="234">
        <v>6</v>
      </c>
      <c r="G3" s="234">
        <v>4</v>
      </c>
      <c r="H3" s="116">
        <v>5</v>
      </c>
      <c r="I3" s="82">
        <v>6</v>
      </c>
      <c r="J3" s="320">
        <v>7</v>
      </c>
      <c r="K3" s="320">
        <v>8</v>
      </c>
      <c r="L3" s="83">
        <v>6</v>
      </c>
      <c r="M3" s="83">
        <v>7</v>
      </c>
      <c r="N3" s="294"/>
      <c r="O3" s="84"/>
      <c r="P3" s="312"/>
      <c r="Q3" s="85"/>
      <c r="R3" s="85"/>
    </row>
    <row r="4" spans="1:20" ht="28.5" customHeight="1" x14ac:dyDescent="0.25">
      <c r="A4" s="267"/>
      <c r="B4" s="267"/>
      <c r="C4" s="267"/>
      <c r="D4" s="267"/>
      <c r="E4" s="267"/>
      <c r="F4" s="266"/>
      <c r="G4" s="269"/>
      <c r="H4" s="276" t="s">
        <v>81</v>
      </c>
      <c r="I4" s="271"/>
      <c r="J4" s="321"/>
      <c r="K4" s="321"/>
      <c r="L4" s="33"/>
      <c r="M4" s="33"/>
      <c r="N4" s="34"/>
      <c r="O4" s="304"/>
      <c r="P4" s="302"/>
      <c r="Q4" s="303"/>
      <c r="S4" s="310"/>
    </row>
    <row r="5" spans="1:20" ht="30" customHeight="1" x14ac:dyDescent="0.25">
      <c r="A5" s="197"/>
      <c r="B5" s="197"/>
      <c r="C5" s="197"/>
      <c r="D5" s="197"/>
      <c r="E5" s="197"/>
      <c r="F5" s="54"/>
      <c r="G5" s="235"/>
      <c r="H5" s="50" t="s">
        <v>477</v>
      </c>
      <c r="I5" s="293"/>
      <c r="J5" s="322"/>
      <c r="K5" s="322"/>
      <c r="L5" s="35"/>
      <c r="M5" s="35"/>
      <c r="N5" s="36"/>
      <c r="O5" s="304"/>
      <c r="Q5" s="303"/>
    </row>
    <row r="6" spans="1:20" s="32" customFormat="1" ht="20.100000000000001" customHeight="1" x14ac:dyDescent="0.25">
      <c r="A6" s="197">
        <v>3</v>
      </c>
      <c r="B6" s="197"/>
      <c r="C6" s="197"/>
      <c r="D6" s="197"/>
      <c r="E6" s="197"/>
      <c r="F6" s="54"/>
      <c r="G6" s="235"/>
      <c r="H6" s="55" t="s">
        <v>82</v>
      </c>
      <c r="I6" s="37">
        <f>I7+I43+I191+I201+I207+I212</f>
        <v>12400000</v>
      </c>
      <c r="J6" s="323">
        <f t="shared" ref="J6:K6" si="0">J7+J43+J191+J201+J207+J212</f>
        <v>3860625.66</v>
      </c>
      <c r="K6" s="323">
        <f t="shared" si="0"/>
        <v>16260625.66</v>
      </c>
      <c r="L6" s="38">
        <f>L7+L43</f>
        <v>6095000</v>
      </c>
      <c r="M6" s="38">
        <f>M7+M43</f>
        <v>6095000</v>
      </c>
      <c r="N6" s="39">
        <f>K6-I6</f>
        <v>3860625.66</v>
      </c>
      <c r="O6" s="220">
        <f>N6-J6</f>
        <v>0</v>
      </c>
      <c r="P6" s="219"/>
      <c r="Q6" s="31"/>
      <c r="R6" s="41"/>
    </row>
    <row r="7" spans="1:20" s="32" customFormat="1" ht="20.100000000000001" customHeight="1" x14ac:dyDescent="0.25">
      <c r="A7" s="197"/>
      <c r="B7" s="197">
        <v>31</v>
      </c>
      <c r="C7" s="197"/>
      <c r="D7" s="197"/>
      <c r="E7" s="197"/>
      <c r="F7" s="54"/>
      <c r="G7" s="235"/>
      <c r="H7" s="55" t="s">
        <v>13</v>
      </c>
      <c r="I7" s="37">
        <f>I8+I20+I34</f>
        <v>6984600</v>
      </c>
      <c r="J7" s="323">
        <f>J8+J20+J34</f>
        <v>2740450</v>
      </c>
      <c r="K7" s="323">
        <f>K8+K20+K34</f>
        <v>9725050</v>
      </c>
      <c r="L7" s="42">
        <f>L8+L20+L34</f>
        <v>5176300</v>
      </c>
      <c r="M7" s="42">
        <f>M8+M20+M34</f>
        <v>5176300</v>
      </c>
      <c r="N7" s="39">
        <f t="shared" ref="N7:N64" si="1">K7-I7</f>
        <v>2740450</v>
      </c>
      <c r="O7" s="220">
        <f t="shared" ref="O7:O70" si="2">N7-J7</f>
        <v>0</v>
      </c>
      <c r="P7" s="311"/>
      <c r="Q7" s="41"/>
      <c r="R7" s="41"/>
    </row>
    <row r="8" spans="1:20" s="32" customFormat="1" ht="20.100000000000001" customHeight="1" x14ac:dyDescent="0.25">
      <c r="A8" s="197"/>
      <c r="B8" s="197"/>
      <c r="C8" s="197">
        <v>311</v>
      </c>
      <c r="D8" s="197"/>
      <c r="E8" s="197"/>
      <c r="F8" s="54"/>
      <c r="G8" s="205" t="s">
        <v>476</v>
      </c>
      <c r="H8" s="55" t="s">
        <v>14</v>
      </c>
      <c r="I8" s="37">
        <f>I9+I16+I13</f>
        <v>5843000</v>
      </c>
      <c r="J8" s="323">
        <f>J9+J16+J13</f>
        <v>2325000</v>
      </c>
      <c r="K8" s="323">
        <f>K9+K16+K13</f>
        <v>8168000</v>
      </c>
      <c r="L8" s="43">
        <f>L9+L16</f>
        <v>4700000</v>
      </c>
      <c r="M8" s="43">
        <f>M9+M16</f>
        <v>4700000</v>
      </c>
      <c r="N8" s="39">
        <f t="shared" si="1"/>
        <v>2325000</v>
      </c>
      <c r="O8" s="220">
        <f t="shared" si="2"/>
        <v>0</v>
      </c>
      <c r="P8" s="219"/>
      <c r="Q8" s="31"/>
      <c r="R8" s="31"/>
      <c r="T8" s="44"/>
    </row>
    <row r="9" spans="1:20" ht="20.100000000000001" hidden="1" customHeight="1" x14ac:dyDescent="0.25">
      <c r="A9" s="199"/>
      <c r="B9" s="199"/>
      <c r="C9" s="199"/>
      <c r="D9" s="199">
        <v>3111</v>
      </c>
      <c r="E9" s="199"/>
      <c r="F9" s="56"/>
      <c r="G9" s="205" t="s">
        <v>476</v>
      </c>
      <c r="H9" s="50" t="s">
        <v>15</v>
      </c>
      <c r="I9" s="45">
        <f t="shared" ref="I9:M9" si="3">I10</f>
        <v>5213000</v>
      </c>
      <c r="J9" s="324">
        <f t="shared" si="3"/>
        <v>1800000</v>
      </c>
      <c r="K9" s="324">
        <f t="shared" si="3"/>
        <v>7013000</v>
      </c>
      <c r="L9" s="46">
        <f t="shared" si="3"/>
        <v>4300000</v>
      </c>
      <c r="M9" s="46">
        <f t="shared" si="3"/>
        <v>4300000</v>
      </c>
      <c r="N9" s="39">
        <f t="shared" si="1"/>
        <v>1800000</v>
      </c>
      <c r="O9" s="220">
        <f t="shared" si="2"/>
        <v>0</v>
      </c>
      <c r="P9" s="313"/>
      <c r="Q9" s="47"/>
    </row>
    <row r="10" spans="1:20" ht="20.100000000000001" hidden="1" customHeight="1" x14ac:dyDescent="0.25">
      <c r="A10" s="199"/>
      <c r="B10" s="199"/>
      <c r="C10" s="199"/>
      <c r="D10" s="199"/>
      <c r="E10" s="199">
        <v>31111</v>
      </c>
      <c r="F10" s="56"/>
      <c r="G10" s="205" t="s">
        <v>476</v>
      </c>
      <c r="H10" s="50" t="s">
        <v>83</v>
      </c>
      <c r="I10" s="45">
        <f>I11+I12</f>
        <v>5213000</v>
      </c>
      <c r="J10" s="324">
        <f>J11+J12</f>
        <v>1800000</v>
      </c>
      <c r="K10" s="324">
        <f>K11+K12</f>
        <v>7013000</v>
      </c>
      <c r="L10" s="46">
        <f>L11</f>
        <v>4300000</v>
      </c>
      <c r="M10" s="46">
        <f>M11</f>
        <v>4300000</v>
      </c>
      <c r="N10" s="39">
        <f t="shared" si="1"/>
        <v>1800000</v>
      </c>
      <c r="O10" s="220">
        <f t="shared" si="2"/>
        <v>0</v>
      </c>
      <c r="P10" s="314"/>
    </row>
    <row r="11" spans="1:20" ht="15" hidden="1" customHeight="1" x14ac:dyDescent="0.25">
      <c r="A11" s="199"/>
      <c r="B11" s="199"/>
      <c r="C11" s="199"/>
      <c r="D11" s="199"/>
      <c r="E11" s="199"/>
      <c r="F11" s="56">
        <v>311110</v>
      </c>
      <c r="G11" s="205" t="s">
        <v>476</v>
      </c>
      <c r="H11" s="50" t="s">
        <v>84</v>
      </c>
      <c r="I11" s="45">
        <v>5000000</v>
      </c>
      <c r="J11" s="324">
        <f>K11-I11</f>
        <v>1800000</v>
      </c>
      <c r="K11" s="324">
        <v>6800000</v>
      </c>
      <c r="L11" s="46">
        <v>4300000</v>
      </c>
      <c r="M11" s="46">
        <v>4300000</v>
      </c>
      <c r="N11" s="39">
        <f t="shared" si="1"/>
        <v>1800000</v>
      </c>
      <c r="O11" s="220">
        <f t="shared" si="2"/>
        <v>0</v>
      </c>
      <c r="P11" s="80"/>
    </row>
    <row r="12" spans="1:20" s="193" customFormat="1" ht="15" hidden="1" customHeight="1" x14ac:dyDescent="0.25">
      <c r="A12" s="199"/>
      <c r="B12" s="199"/>
      <c r="C12" s="199"/>
      <c r="D12" s="199"/>
      <c r="E12" s="199"/>
      <c r="F12" s="56">
        <v>311111</v>
      </c>
      <c r="G12" s="205" t="s">
        <v>476</v>
      </c>
      <c r="H12" s="50" t="s">
        <v>474</v>
      </c>
      <c r="I12" s="45">
        <v>213000</v>
      </c>
      <c r="J12" s="324">
        <f>K12-I12</f>
        <v>0</v>
      </c>
      <c r="K12" s="324">
        <v>213000</v>
      </c>
      <c r="L12" s="46"/>
      <c r="M12" s="46"/>
      <c r="N12" s="39">
        <f t="shared" si="1"/>
        <v>0</v>
      </c>
      <c r="O12" s="220">
        <f t="shared" si="2"/>
        <v>0</v>
      </c>
      <c r="P12" s="80"/>
      <c r="Q12" s="25"/>
      <c r="R12" s="25"/>
    </row>
    <row r="13" spans="1:20" ht="14.25" hidden="1" customHeight="1" x14ac:dyDescent="0.25">
      <c r="A13" s="199"/>
      <c r="B13" s="199"/>
      <c r="C13" s="199"/>
      <c r="D13" s="199">
        <v>3113</v>
      </c>
      <c r="E13" s="199"/>
      <c r="F13" s="56"/>
      <c r="G13" s="205" t="s">
        <v>476</v>
      </c>
      <c r="H13" s="50" t="s">
        <v>16</v>
      </c>
      <c r="I13" s="45">
        <f t="shared" ref="I13:K14" si="4">I14</f>
        <v>85000</v>
      </c>
      <c r="J13" s="324">
        <f t="shared" si="4"/>
        <v>0</v>
      </c>
      <c r="K13" s="324">
        <f t="shared" si="4"/>
        <v>85000</v>
      </c>
      <c r="L13" s="46"/>
      <c r="M13" s="46"/>
      <c r="N13" s="39">
        <f t="shared" si="1"/>
        <v>0</v>
      </c>
      <c r="O13" s="220">
        <f t="shared" si="2"/>
        <v>0</v>
      </c>
      <c r="T13" s="49"/>
    </row>
    <row r="14" spans="1:20" ht="15" hidden="1" customHeight="1" x14ac:dyDescent="0.25">
      <c r="A14" s="199"/>
      <c r="B14" s="199"/>
      <c r="C14" s="199"/>
      <c r="D14" s="199"/>
      <c r="E14" s="199">
        <v>31131</v>
      </c>
      <c r="F14" s="56"/>
      <c r="G14" s="205" t="s">
        <v>476</v>
      </c>
      <c r="H14" s="50" t="s">
        <v>16</v>
      </c>
      <c r="I14" s="45">
        <f t="shared" si="4"/>
        <v>85000</v>
      </c>
      <c r="J14" s="324">
        <f t="shared" si="4"/>
        <v>0</v>
      </c>
      <c r="K14" s="324">
        <f t="shared" si="4"/>
        <v>85000</v>
      </c>
      <c r="L14" s="46"/>
      <c r="M14" s="46"/>
      <c r="N14" s="39">
        <f t="shared" si="1"/>
        <v>0</v>
      </c>
      <c r="O14" s="220">
        <f t="shared" si="2"/>
        <v>0</v>
      </c>
    </row>
    <row r="15" spans="1:20" ht="15" hidden="1" customHeight="1" x14ac:dyDescent="0.25">
      <c r="A15" s="199"/>
      <c r="B15" s="199"/>
      <c r="C15" s="199"/>
      <c r="D15" s="199"/>
      <c r="E15" s="199"/>
      <c r="F15" s="56">
        <v>311310</v>
      </c>
      <c r="G15" s="205" t="s">
        <v>476</v>
      </c>
      <c r="H15" s="50" t="s">
        <v>16</v>
      </c>
      <c r="I15" s="45">
        <v>85000</v>
      </c>
      <c r="J15" s="324">
        <f>K15-I15</f>
        <v>0</v>
      </c>
      <c r="K15" s="324">
        <v>85000</v>
      </c>
      <c r="L15" s="46"/>
      <c r="M15" s="46"/>
      <c r="N15" s="39">
        <f t="shared" si="1"/>
        <v>0</v>
      </c>
      <c r="O15" s="220">
        <f t="shared" si="2"/>
        <v>0</v>
      </c>
    </row>
    <row r="16" spans="1:20" ht="20.100000000000001" hidden="1" customHeight="1" x14ac:dyDescent="0.25">
      <c r="A16" s="199"/>
      <c r="B16" s="199"/>
      <c r="C16" s="199"/>
      <c r="D16" s="199">
        <v>3114</v>
      </c>
      <c r="E16" s="199"/>
      <c r="F16" s="56"/>
      <c r="G16" s="205" t="s">
        <v>476</v>
      </c>
      <c r="H16" s="50" t="s">
        <v>17</v>
      </c>
      <c r="I16" s="45">
        <f>I17</f>
        <v>545000</v>
      </c>
      <c r="J16" s="324">
        <f>J17</f>
        <v>525000</v>
      </c>
      <c r="K16" s="324">
        <f>K17</f>
        <v>1070000</v>
      </c>
      <c r="L16" s="46">
        <f>L17</f>
        <v>400000</v>
      </c>
      <c r="M16" s="46">
        <f>M17</f>
        <v>400000</v>
      </c>
      <c r="N16" s="39">
        <f t="shared" si="1"/>
        <v>525000</v>
      </c>
      <c r="O16" s="220">
        <f t="shared" si="2"/>
        <v>0</v>
      </c>
      <c r="P16" s="80"/>
      <c r="R16" s="47"/>
    </row>
    <row r="17" spans="1:20" ht="20.100000000000001" hidden="1" customHeight="1" x14ac:dyDescent="0.25">
      <c r="A17" s="199"/>
      <c r="B17" s="199"/>
      <c r="C17" s="199"/>
      <c r="D17" s="199"/>
      <c r="E17" s="359">
        <v>31141</v>
      </c>
      <c r="F17" s="360"/>
      <c r="G17" s="361" t="s">
        <v>476</v>
      </c>
      <c r="H17" s="362" t="s">
        <v>17</v>
      </c>
      <c r="I17" s="363">
        <f>I18+I19</f>
        <v>545000</v>
      </c>
      <c r="J17" s="364">
        <f t="shared" ref="J17:K17" si="5">J18+J19</f>
        <v>525000</v>
      </c>
      <c r="K17" s="364">
        <f t="shared" si="5"/>
        <v>1070000</v>
      </c>
      <c r="L17" s="46">
        <f>L18</f>
        <v>400000</v>
      </c>
      <c r="M17" s="46">
        <f>M18</f>
        <v>400000</v>
      </c>
      <c r="N17" s="39">
        <f t="shared" si="1"/>
        <v>525000</v>
      </c>
      <c r="O17" s="220">
        <f t="shared" si="2"/>
        <v>0</v>
      </c>
      <c r="P17" s="80"/>
      <c r="S17" s="49"/>
      <c r="T17" s="49"/>
    </row>
    <row r="18" spans="1:20" ht="15" hidden="1" customHeight="1" x14ac:dyDescent="0.25">
      <c r="A18" s="199"/>
      <c r="B18" s="199"/>
      <c r="C18" s="199"/>
      <c r="D18" s="199"/>
      <c r="E18" s="199"/>
      <c r="F18" s="56">
        <v>311410</v>
      </c>
      <c r="G18" s="205" t="s">
        <v>476</v>
      </c>
      <c r="H18" s="50" t="s">
        <v>17</v>
      </c>
      <c r="I18" s="45">
        <v>445000</v>
      </c>
      <c r="J18" s="324">
        <f>K18-I18</f>
        <v>445000</v>
      </c>
      <c r="K18" s="324">
        <v>890000</v>
      </c>
      <c r="L18" s="46">
        <v>400000</v>
      </c>
      <c r="M18" s="46">
        <v>400000</v>
      </c>
      <c r="N18" s="39">
        <f t="shared" si="1"/>
        <v>445000</v>
      </c>
      <c r="O18" s="220">
        <f t="shared" si="2"/>
        <v>0</v>
      </c>
      <c r="P18" s="80"/>
      <c r="S18" s="49"/>
      <c r="T18" s="49"/>
    </row>
    <row r="19" spans="1:20" s="218" customFormat="1" ht="15" hidden="1" customHeight="1" x14ac:dyDescent="0.25">
      <c r="A19" s="199"/>
      <c r="B19" s="199"/>
      <c r="C19" s="199"/>
      <c r="D19" s="199"/>
      <c r="E19" s="199"/>
      <c r="F19" s="56">
        <v>311411</v>
      </c>
      <c r="G19" s="205" t="s">
        <v>476</v>
      </c>
      <c r="H19" s="50" t="s">
        <v>498</v>
      </c>
      <c r="I19" s="45">
        <v>100000</v>
      </c>
      <c r="J19" s="324">
        <f>K19-I19</f>
        <v>80000</v>
      </c>
      <c r="K19" s="324">
        <v>180000</v>
      </c>
      <c r="L19" s="46"/>
      <c r="M19" s="46"/>
      <c r="N19" s="39">
        <f t="shared" si="1"/>
        <v>80000</v>
      </c>
      <c r="O19" s="220">
        <f t="shared" si="2"/>
        <v>0</v>
      </c>
      <c r="P19" s="80"/>
      <c r="Q19" s="286"/>
      <c r="R19" s="286"/>
      <c r="S19" s="49"/>
      <c r="T19" s="49"/>
    </row>
    <row r="20" spans="1:20" s="32" customFormat="1" ht="20.100000000000001" customHeight="1" x14ac:dyDescent="0.25">
      <c r="A20" s="197"/>
      <c r="B20" s="197"/>
      <c r="C20" s="197">
        <v>312</v>
      </c>
      <c r="D20" s="197"/>
      <c r="E20" s="197"/>
      <c r="F20" s="54"/>
      <c r="G20" s="205" t="s">
        <v>476</v>
      </c>
      <c r="H20" s="55" t="s">
        <v>18</v>
      </c>
      <c r="I20" s="37">
        <f t="shared" ref="I20:K20" si="6">I21</f>
        <v>161600</v>
      </c>
      <c r="J20" s="323">
        <f t="shared" si="6"/>
        <v>-4550</v>
      </c>
      <c r="K20" s="323">
        <f t="shared" si="6"/>
        <v>157050</v>
      </c>
      <c r="L20" s="43">
        <f>L21</f>
        <v>33700</v>
      </c>
      <c r="M20" s="43">
        <f>M21</f>
        <v>33700</v>
      </c>
      <c r="N20" s="39">
        <f t="shared" si="1"/>
        <v>-4550</v>
      </c>
      <c r="O20" s="220">
        <f t="shared" si="2"/>
        <v>0</v>
      </c>
      <c r="P20" s="219"/>
      <c r="Q20" s="31"/>
      <c r="R20" s="31"/>
    </row>
    <row r="21" spans="1:20" ht="20.100000000000001" hidden="1" customHeight="1" x14ac:dyDescent="0.25">
      <c r="A21" s="199"/>
      <c r="B21" s="199"/>
      <c r="C21" s="199"/>
      <c r="D21" s="199">
        <v>3121</v>
      </c>
      <c r="E21" s="199"/>
      <c r="F21" s="56"/>
      <c r="G21" s="205" t="s">
        <v>476</v>
      </c>
      <c r="H21" s="50" t="s">
        <v>18</v>
      </c>
      <c r="I21" s="45">
        <f>I22+I24+I32+I30+I26</f>
        <v>161600</v>
      </c>
      <c r="J21" s="324">
        <f>J22+J24+J32+J30+J26</f>
        <v>-4550</v>
      </c>
      <c r="K21" s="324">
        <f>K22+K24+K32+K30+K26</f>
        <v>157050</v>
      </c>
      <c r="L21" s="46">
        <f>L22+L24+L32</f>
        <v>33700</v>
      </c>
      <c r="M21" s="46">
        <f>M22+M24+M32</f>
        <v>33700</v>
      </c>
      <c r="N21" s="39">
        <f t="shared" si="1"/>
        <v>-4550</v>
      </c>
      <c r="O21" s="220">
        <f t="shared" si="2"/>
        <v>0</v>
      </c>
      <c r="P21" s="80"/>
    </row>
    <row r="22" spans="1:20" ht="20.100000000000001" hidden="1" customHeight="1" x14ac:dyDescent="0.25">
      <c r="A22" s="199"/>
      <c r="B22" s="199"/>
      <c r="C22" s="199"/>
      <c r="D22" s="199"/>
      <c r="E22" s="196" t="s">
        <v>85</v>
      </c>
      <c r="F22" s="50"/>
      <c r="G22" s="205" t="s">
        <v>476</v>
      </c>
      <c r="H22" s="50" t="s">
        <v>86</v>
      </c>
      <c r="I22" s="45">
        <f>I23</f>
        <v>14000</v>
      </c>
      <c r="J22" s="324">
        <f>J23</f>
        <v>4450</v>
      </c>
      <c r="K22" s="324">
        <f>K23</f>
        <v>18450</v>
      </c>
      <c r="L22" s="46">
        <f>L23</f>
        <v>14000</v>
      </c>
      <c r="M22" s="46">
        <f>M23</f>
        <v>14000</v>
      </c>
      <c r="N22" s="39">
        <f t="shared" si="1"/>
        <v>4450</v>
      </c>
      <c r="O22" s="220">
        <f t="shared" si="2"/>
        <v>0</v>
      </c>
    </row>
    <row r="23" spans="1:20" ht="20.100000000000001" hidden="1" customHeight="1" x14ac:dyDescent="0.25">
      <c r="A23" s="199"/>
      <c r="B23" s="199"/>
      <c r="C23" s="199"/>
      <c r="D23" s="199"/>
      <c r="E23" s="196"/>
      <c r="F23" s="50" t="s">
        <v>87</v>
      </c>
      <c r="G23" s="205" t="s">
        <v>476</v>
      </c>
      <c r="H23" s="50" t="s">
        <v>86</v>
      </c>
      <c r="I23" s="45">
        <v>14000</v>
      </c>
      <c r="J23" s="324">
        <f>K23-I23</f>
        <v>4450</v>
      </c>
      <c r="K23" s="324">
        <v>18450</v>
      </c>
      <c r="L23" s="46">
        <v>14000</v>
      </c>
      <c r="M23" s="46">
        <v>14000</v>
      </c>
      <c r="N23" s="39">
        <f t="shared" si="1"/>
        <v>4450</v>
      </c>
      <c r="O23" s="220">
        <f t="shared" si="2"/>
        <v>0</v>
      </c>
    </row>
    <row r="24" spans="1:20" ht="20.100000000000001" hidden="1" customHeight="1" x14ac:dyDescent="0.25">
      <c r="A24" s="199"/>
      <c r="B24" s="199"/>
      <c r="C24" s="199"/>
      <c r="D24" s="199"/>
      <c r="E24" s="196" t="s">
        <v>88</v>
      </c>
      <c r="F24" s="50"/>
      <c r="G24" s="205" t="s">
        <v>476</v>
      </c>
      <c r="H24" s="50" t="s">
        <v>89</v>
      </c>
      <c r="I24" s="45">
        <f>I25</f>
        <v>19200</v>
      </c>
      <c r="J24" s="324">
        <f>J25</f>
        <v>0</v>
      </c>
      <c r="K24" s="324">
        <f>K25</f>
        <v>19200</v>
      </c>
      <c r="L24" s="46">
        <f>L25</f>
        <v>2000</v>
      </c>
      <c r="M24" s="46">
        <f>M25</f>
        <v>2000</v>
      </c>
      <c r="N24" s="39">
        <f t="shared" si="1"/>
        <v>0</v>
      </c>
      <c r="O24" s="220">
        <f t="shared" si="2"/>
        <v>0</v>
      </c>
      <c r="P24" s="80"/>
    </row>
    <row r="25" spans="1:20" ht="20.100000000000001" hidden="1" customHeight="1" x14ac:dyDescent="0.25">
      <c r="A25" s="199"/>
      <c r="B25" s="199"/>
      <c r="C25" s="199"/>
      <c r="D25" s="199"/>
      <c r="E25" s="196"/>
      <c r="F25" s="50" t="s">
        <v>90</v>
      </c>
      <c r="G25" s="205" t="s">
        <v>476</v>
      </c>
      <c r="H25" s="50" t="s">
        <v>89</v>
      </c>
      <c r="I25" s="45">
        <v>19200</v>
      </c>
      <c r="J25" s="324">
        <f>K25-I25</f>
        <v>0</v>
      </c>
      <c r="K25" s="324">
        <v>19200</v>
      </c>
      <c r="L25" s="46">
        <v>2000</v>
      </c>
      <c r="M25" s="46">
        <v>2000</v>
      </c>
      <c r="N25" s="39">
        <f t="shared" si="1"/>
        <v>0</v>
      </c>
      <c r="O25" s="220">
        <f t="shared" si="2"/>
        <v>0</v>
      </c>
      <c r="P25" s="80"/>
    </row>
    <row r="26" spans="1:20" ht="20.100000000000001" hidden="1" customHeight="1" x14ac:dyDescent="0.25">
      <c r="A26" s="199"/>
      <c r="B26" s="199"/>
      <c r="C26" s="199"/>
      <c r="D26" s="199"/>
      <c r="E26" s="196" t="s">
        <v>91</v>
      </c>
      <c r="F26" s="50"/>
      <c r="G26" s="205" t="s">
        <v>476</v>
      </c>
      <c r="H26" s="50" t="s">
        <v>92</v>
      </c>
      <c r="I26" s="45">
        <f>I27</f>
        <v>24000</v>
      </c>
      <c r="J26" s="324">
        <f>J27</f>
        <v>-24000</v>
      </c>
      <c r="K26" s="324">
        <f>K27</f>
        <v>0</v>
      </c>
      <c r="L26" s="46"/>
      <c r="M26" s="46"/>
      <c r="N26" s="39">
        <f t="shared" si="1"/>
        <v>-24000</v>
      </c>
      <c r="O26" s="220">
        <f t="shared" si="2"/>
        <v>0</v>
      </c>
    </row>
    <row r="27" spans="1:20" ht="20.100000000000001" hidden="1" customHeight="1" x14ac:dyDescent="0.25">
      <c r="A27" s="199"/>
      <c r="B27" s="199"/>
      <c r="C27" s="199"/>
      <c r="D27" s="199"/>
      <c r="E27" s="196"/>
      <c r="F27" s="50" t="s">
        <v>93</v>
      </c>
      <c r="G27" s="205" t="s">
        <v>476</v>
      </c>
      <c r="H27" s="50" t="s">
        <v>92</v>
      </c>
      <c r="I27" s="45">
        <v>24000</v>
      </c>
      <c r="J27" s="324">
        <f>K27-I27</f>
        <v>-24000</v>
      </c>
      <c r="K27" s="324">
        <v>0</v>
      </c>
      <c r="L27" s="46"/>
      <c r="M27" s="46"/>
      <c r="N27" s="39">
        <f t="shared" si="1"/>
        <v>-24000</v>
      </c>
      <c r="O27" s="220">
        <f t="shared" si="2"/>
        <v>0</v>
      </c>
    </row>
    <row r="28" spans="1:20" ht="20.100000000000001" hidden="1" customHeight="1" x14ac:dyDescent="0.25">
      <c r="A28" s="199"/>
      <c r="B28" s="199"/>
      <c r="C28" s="199"/>
      <c r="D28" s="199"/>
      <c r="E28" s="196" t="s">
        <v>94</v>
      </c>
      <c r="F28" s="50"/>
      <c r="G28" s="205" t="s">
        <v>476</v>
      </c>
      <c r="H28" s="50" t="s">
        <v>95</v>
      </c>
      <c r="I28" s="45"/>
      <c r="J28" s="324"/>
      <c r="K28" s="324"/>
      <c r="L28" s="46"/>
      <c r="M28" s="46"/>
      <c r="N28" s="39">
        <f t="shared" si="1"/>
        <v>0</v>
      </c>
      <c r="O28" s="220">
        <f t="shared" si="2"/>
        <v>0</v>
      </c>
    </row>
    <row r="29" spans="1:20" ht="20.100000000000001" hidden="1" customHeight="1" x14ac:dyDescent="0.25">
      <c r="A29" s="199"/>
      <c r="B29" s="199"/>
      <c r="C29" s="199"/>
      <c r="D29" s="199"/>
      <c r="E29" s="196"/>
      <c r="F29" s="50" t="s">
        <v>96</v>
      </c>
      <c r="G29" s="205" t="s">
        <v>476</v>
      </c>
      <c r="H29" s="50" t="s">
        <v>95</v>
      </c>
      <c r="I29" s="45"/>
      <c r="J29" s="324"/>
      <c r="K29" s="324"/>
      <c r="L29" s="46"/>
      <c r="M29" s="46"/>
      <c r="N29" s="39">
        <f t="shared" si="1"/>
        <v>0</v>
      </c>
      <c r="O29" s="220">
        <f t="shared" si="2"/>
        <v>0</v>
      </c>
    </row>
    <row r="30" spans="1:20" s="218" customFormat="1" ht="20.100000000000001" hidden="1" customHeight="1" x14ac:dyDescent="0.25">
      <c r="A30" s="199"/>
      <c r="B30" s="199"/>
      <c r="C30" s="199"/>
      <c r="D30" s="199"/>
      <c r="E30" s="196" t="s">
        <v>299</v>
      </c>
      <c r="F30" s="50"/>
      <c r="G30" s="205" t="s">
        <v>476</v>
      </c>
      <c r="H30" s="50" t="s">
        <v>300</v>
      </c>
      <c r="I30" s="45">
        <f>I31</f>
        <v>48000</v>
      </c>
      <c r="J30" s="324">
        <f t="shared" ref="J30:K30" si="7">J31</f>
        <v>7500</v>
      </c>
      <c r="K30" s="324">
        <f t="shared" si="7"/>
        <v>55500</v>
      </c>
      <c r="L30" s="46"/>
      <c r="M30" s="46"/>
      <c r="N30" s="39">
        <f t="shared" si="1"/>
        <v>7500</v>
      </c>
      <c r="O30" s="220">
        <f t="shared" si="2"/>
        <v>0</v>
      </c>
      <c r="P30" s="308"/>
      <c r="Q30" s="280"/>
      <c r="R30" s="280"/>
    </row>
    <row r="31" spans="1:20" s="218" customFormat="1" ht="20.100000000000001" hidden="1" customHeight="1" x14ac:dyDescent="0.25">
      <c r="A31" s="199"/>
      <c r="B31" s="199"/>
      <c r="C31" s="199"/>
      <c r="D31" s="199"/>
      <c r="E31" s="196"/>
      <c r="F31" s="50" t="s">
        <v>301</v>
      </c>
      <c r="G31" s="205" t="s">
        <v>476</v>
      </c>
      <c r="H31" s="50" t="s">
        <v>300</v>
      </c>
      <c r="I31" s="45">
        <v>48000</v>
      </c>
      <c r="J31" s="324">
        <f>K31-I31</f>
        <v>7500</v>
      </c>
      <c r="K31" s="324">
        <v>55500</v>
      </c>
      <c r="L31" s="46"/>
      <c r="M31" s="46"/>
      <c r="N31" s="39">
        <f t="shared" si="1"/>
        <v>7500</v>
      </c>
      <c r="O31" s="220">
        <f t="shared" si="2"/>
        <v>0</v>
      </c>
      <c r="P31" s="308"/>
      <c r="Q31" s="280"/>
      <c r="R31" s="280"/>
    </row>
    <row r="32" spans="1:20" ht="20.100000000000001" hidden="1" customHeight="1" x14ac:dyDescent="0.25">
      <c r="A32" s="199"/>
      <c r="B32" s="199"/>
      <c r="C32" s="199"/>
      <c r="D32" s="199"/>
      <c r="E32" s="196" t="s">
        <v>97</v>
      </c>
      <c r="F32" s="50"/>
      <c r="G32" s="205" t="s">
        <v>476</v>
      </c>
      <c r="H32" s="50" t="s">
        <v>98</v>
      </c>
      <c r="I32" s="45">
        <f>I33</f>
        <v>56400</v>
      </c>
      <c r="J32" s="324">
        <f>J33</f>
        <v>7500</v>
      </c>
      <c r="K32" s="324">
        <f>K33</f>
        <v>63900</v>
      </c>
      <c r="L32" s="46">
        <f>L33</f>
        <v>17700</v>
      </c>
      <c r="M32" s="46">
        <f>M33</f>
        <v>17700</v>
      </c>
      <c r="N32" s="39">
        <f t="shared" si="1"/>
        <v>7500</v>
      </c>
      <c r="O32" s="220">
        <f t="shared" si="2"/>
        <v>0</v>
      </c>
    </row>
    <row r="33" spans="1:18" ht="34.5" hidden="1" customHeight="1" x14ac:dyDescent="0.25">
      <c r="A33" s="199"/>
      <c r="B33" s="199"/>
      <c r="C33" s="199"/>
      <c r="D33" s="199"/>
      <c r="E33" s="196"/>
      <c r="F33" s="50" t="s">
        <v>99</v>
      </c>
      <c r="G33" s="205" t="s">
        <v>476</v>
      </c>
      <c r="H33" s="50" t="s">
        <v>100</v>
      </c>
      <c r="I33" s="45">
        <v>56400</v>
      </c>
      <c r="J33" s="324">
        <f>K33-I33</f>
        <v>7500</v>
      </c>
      <c r="K33" s="324">
        <f>56400+7500</f>
        <v>63900</v>
      </c>
      <c r="L33" s="46">
        <v>17700</v>
      </c>
      <c r="M33" s="46">
        <v>17700</v>
      </c>
      <c r="N33" s="39">
        <f t="shared" si="1"/>
        <v>7500</v>
      </c>
      <c r="O33" s="220">
        <f t="shared" si="2"/>
        <v>0</v>
      </c>
    </row>
    <row r="34" spans="1:18" s="32" customFormat="1" ht="20.100000000000001" customHeight="1" x14ac:dyDescent="0.25">
      <c r="A34" s="197"/>
      <c r="B34" s="197"/>
      <c r="C34" s="197">
        <v>313</v>
      </c>
      <c r="D34" s="197"/>
      <c r="E34" s="197"/>
      <c r="F34" s="54"/>
      <c r="G34" s="205" t="s">
        <v>476</v>
      </c>
      <c r="H34" s="55" t="s">
        <v>101</v>
      </c>
      <c r="I34" s="37">
        <f>I35+I40</f>
        <v>980000</v>
      </c>
      <c r="J34" s="323">
        <f>J35+J40</f>
        <v>420000</v>
      </c>
      <c r="K34" s="323">
        <f>K35+K40</f>
        <v>1400000</v>
      </c>
      <c r="L34" s="43">
        <f>L35+L40</f>
        <v>442600</v>
      </c>
      <c r="M34" s="43">
        <f>M35+M40</f>
        <v>442600</v>
      </c>
      <c r="N34" s="39">
        <f t="shared" si="1"/>
        <v>420000</v>
      </c>
      <c r="O34" s="220">
        <f t="shared" si="2"/>
        <v>0</v>
      </c>
      <c r="P34" s="311"/>
      <c r="Q34" s="31"/>
      <c r="R34" s="31"/>
    </row>
    <row r="35" spans="1:18" ht="20.100000000000001" hidden="1" customHeight="1" x14ac:dyDescent="0.25">
      <c r="A35" s="199"/>
      <c r="B35" s="199"/>
      <c r="C35" s="199"/>
      <c r="D35" s="199">
        <v>3132</v>
      </c>
      <c r="E35" s="199"/>
      <c r="F35" s="56"/>
      <c r="G35" s="205" t="s">
        <v>476</v>
      </c>
      <c r="H35" s="50" t="s">
        <v>20</v>
      </c>
      <c r="I35" s="45">
        <f>I36+I38</f>
        <v>980000</v>
      </c>
      <c r="J35" s="324">
        <f>J36+J38</f>
        <v>420000</v>
      </c>
      <c r="K35" s="324">
        <f>K36+K38</f>
        <v>1400000</v>
      </c>
      <c r="L35" s="46">
        <f>L36+L38</f>
        <v>392600</v>
      </c>
      <c r="M35" s="46">
        <f>M36+M38</f>
        <v>392600</v>
      </c>
      <c r="N35" s="39">
        <f t="shared" si="1"/>
        <v>420000</v>
      </c>
      <c r="O35" s="220">
        <f t="shared" si="2"/>
        <v>0</v>
      </c>
    </row>
    <row r="36" spans="1:18" ht="20.100000000000001" hidden="1" customHeight="1" x14ac:dyDescent="0.25">
      <c r="A36" s="199"/>
      <c r="B36" s="199"/>
      <c r="C36" s="199"/>
      <c r="D36" s="199"/>
      <c r="E36" s="199">
        <v>31321</v>
      </c>
      <c r="F36" s="56"/>
      <c r="G36" s="205" t="s">
        <v>476</v>
      </c>
      <c r="H36" s="50" t="s">
        <v>20</v>
      </c>
      <c r="I36" s="45">
        <f>I37</f>
        <v>980000</v>
      </c>
      <c r="J36" s="324">
        <f>J37</f>
        <v>420000</v>
      </c>
      <c r="K36" s="324">
        <f>K37</f>
        <v>1400000</v>
      </c>
      <c r="L36" s="46">
        <f>L37</f>
        <v>372600</v>
      </c>
      <c r="M36" s="46">
        <f>M37</f>
        <v>372600</v>
      </c>
      <c r="N36" s="39">
        <f t="shared" si="1"/>
        <v>420000</v>
      </c>
      <c r="O36" s="220">
        <f t="shared" si="2"/>
        <v>0</v>
      </c>
    </row>
    <row r="37" spans="1:18" ht="20.100000000000001" hidden="1" customHeight="1" x14ac:dyDescent="0.25">
      <c r="A37" s="199"/>
      <c r="B37" s="199"/>
      <c r="C37" s="199"/>
      <c r="D37" s="199"/>
      <c r="E37" s="199"/>
      <c r="F37" s="56">
        <v>313210</v>
      </c>
      <c r="G37" s="205" t="s">
        <v>476</v>
      </c>
      <c r="H37" s="50" t="s">
        <v>20</v>
      </c>
      <c r="I37" s="45">
        <v>980000</v>
      </c>
      <c r="J37" s="324">
        <f>K37-I37</f>
        <v>420000</v>
      </c>
      <c r="K37" s="324">
        <v>1400000</v>
      </c>
      <c r="L37" s="46">
        <v>372600</v>
      </c>
      <c r="M37" s="46">
        <v>372600</v>
      </c>
      <c r="N37" s="39">
        <f t="shared" si="1"/>
        <v>420000</v>
      </c>
      <c r="O37" s="220">
        <f t="shared" si="2"/>
        <v>0</v>
      </c>
    </row>
    <row r="38" spans="1:18" ht="30" hidden="1" customHeight="1" x14ac:dyDescent="0.25">
      <c r="A38" s="199"/>
      <c r="B38" s="199"/>
      <c r="C38" s="199"/>
      <c r="D38" s="199"/>
      <c r="E38" s="199">
        <v>31322</v>
      </c>
      <c r="F38" s="56"/>
      <c r="G38" s="205" t="s">
        <v>476</v>
      </c>
      <c r="H38" s="50" t="s">
        <v>102</v>
      </c>
      <c r="I38" s="45">
        <f>I39</f>
        <v>0</v>
      </c>
      <c r="J38" s="324">
        <f>J39</f>
        <v>0</v>
      </c>
      <c r="K38" s="324">
        <f>K39</f>
        <v>0</v>
      </c>
      <c r="L38" s="46">
        <f>L39</f>
        <v>20000</v>
      </c>
      <c r="M38" s="46">
        <f>M39</f>
        <v>20000</v>
      </c>
      <c r="N38" s="39">
        <f t="shared" si="1"/>
        <v>0</v>
      </c>
      <c r="O38" s="220">
        <f t="shared" si="2"/>
        <v>0</v>
      </c>
      <c r="P38" s="80"/>
    </row>
    <row r="39" spans="1:18" ht="35.25" hidden="1" customHeight="1" x14ac:dyDescent="0.25">
      <c r="A39" s="199"/>
      <c r="B39" s="199"/>
      <c r="C39" s="199"/>
      <c r="D39" s="199"/>
      <c r="E39" s="199"/>
      <c r="F39" s="56">
        <v>313220</v>
      </c>
      <c r="G39" s="205" t="s">
        <v>476</v>
      </c>
      <c r="H39" s="50" t="s">
        <v>102</v>
      </c>
      <c r="I39" s="45">
        <v>0</v>
      </c>
      <c r="J39" s="324">
        <f>K39-I39</f>
        <v>0</v>
      </c>
      <c r="K39" s="324">
        <v>0</v>
      </c>
      <c r="L39" s="46">
        <v>20000</v>
      </c>
      <c r="M39" s="46">
        <v>20000</v>
      </c>
      <c r="N39" s="39">
        <f t="shared" si="1"/>
        <v>0</v>
      </c>
      <c r="O39" s="220">
        <f t="shared" si="2"/>
        <v>0</v>
      </c>
      <c r="P39" s="80"/>
    </row>
    <row r="40" spans="1:18" ht="30" hidden="1" customHeight="1" x14ac:dyDescent="0.25">
      <c r="A40" s="199"/>
      <c r="B40" s="199"/>
      <c r="C40" s="199"/>
      <c r="D40" s="199">
        <v>3133</v>
      </c>
      <c r="E40" s="199"/>
      <c r="F40" s="56"/>
      <c r="G40" s="205" t="s">
        <v>476</v>
      </c>
      <c r="H40" s="50" t="s">
        <v>21</v>
      </c>
      <c r="I40" s="45">
        <f t="shared" ref="I40:M40" si="8">I41</f>
        <v>0</v>
      </c>
      <c r="J40" s="324">
        <f t="shared" si="8"/>
        <v>0</v>
      </c>
      <c r="K40" s="324">
        <f t="shared" si="8"/>
        <v>0</v>
      </c>
      <c r="L40" s="46">
        <f t="shared" si="8"/>
        <v>50000</v>
      </c>
      <c r="M40" s="46">
        <f t="shared" si="8"/>
        <v>50000</v>
      </c>
      <c r="N40" s="39">
        <f t="shared" si="1"/>
        <v>0</v>
      </c>
      <c r="O40" s="220">
        <f t="shared" si="2"/>
        <v>0</v>
      </c>
      <c r="P40" s="80"/>
      <c r="Q40" s="47"/>
    </row>
    <row r="41" spans="1:18" ht="30" hidden="1" customHeight="1" x14ac:dyDescent="0.25">
      <c r="A41" s="199"/>
      <c r="B41" s="199"/>
      <c r="C41" s="199"/>
      <c r="D41" s="199"/>
      <c r="E41" s="199">
        <v>31332</v>
      </c>
      <c r="F41" s="56"/>
      <c r="G41" s="205" t="s">
        <v>476</v>
      </c>
      <c r="H41" s="50" t="s">
        <v>21</v>
      </c>
      <c r="I41" s="45">
        <f>I42</f>
        <v>0</v>
      </c>
      <c r="J41" s="324">
        <f>J42</f>
        <v>0</v>
      </c>
      <c r="K41" s="324">
        <f>K42</f>
        <v>0</v>
      </c>
      <c r="L41" s="46">
        <f>L42</f>
        <v>50000</v>
      </c>
      <c r="M41" s="46">
        <f>M42</f>
        <v>50000</v>
      </c>
      <c r="N41" s="39">
        <f t="shared" si="1"/>
        <v>0</v>
      </c>
      <c r="O41" s="220">
        <f t="shared" si="2"/>
        <v>0</v>
      </c>
    </row>
    <row r="42" spans="1:18" ht="36.75" hidden="1" customHeight="1" x14ac:dyDescent="0.25">
      <c r="A42" s="199"/>
      <c r="B42" s="199"/>
      <c r="C42" s="199"/>
      <c r="D42" s="199"/>
      <c r="E42" s="199"/>
      <c r="F42" s="56">
        <v>313320</v>
      </c>
      <c r="G42" s="205">
        <v>46</v>
      </c>
      <c r="H42" s="50" t="s">
        <v>21</v>
      </c>
      <c r="I42" s="45">
        <v>0</v>
      </c>
      <c r="J42" s="324">
        <f>K42-I42</f>
        <v>0</v>
      </c>
      <c r="K42" s="324">
        <v>0</v>
      </c>
      <c r="L42" s="46">
        <v>50000</v>
      </c>
      <c r="M42" s="46">
        <v>50000</v>
      </c>
      <c r="N42" s="39">
        <f t="shared" si="1"/>
        <v>0</v>
      </c>
      <c r="O42" s="220">
        <f t="shared" si="2"/>
        <v>0</v>
      </c>
    </row>
    <row r="43" spans="1:18" s="32" customFormat="1" ht="20.100000000000001" customHeight="1" x14ac:dyDescent="0.25">
      <c r="A43" s="197"/>
      <c r="B43" s="197">
        <v>32</v>
      </c>
      <c r="C43" s="197"/>
      <c r="D43" s="197"/>
      <c r="E43" s="197"/>
      <c r="F43" s="54"/>
      <c r="G43" s="235"/>
      <c r="H43" s="55" t="s">
        <v>22</v>
      </c>
      <c r="I43" s="37">
        <f>I44+I65+I103</f>
        <v>5364400</v>
      </c>
      <c r="J43" s="323">
        <f>J44+J65+J103</f>
        <v>996175.66000000015</v>
      </c>
      <c r="K43" s="323">
        <f>K44+K65+K103</f>
        <v>6360575.6600000001</v>
      </c>
      <c r="L43" s="43">
        <f>L44+L65+L103</f>
        <v>918700</v>
      </c>
      <c r="M43" s="43">
        <f>M44+M65+M103</f>
        <v>918700</v>
      </c>
      <c r="N43" s="39">
        <f t="shared" si="1"/>
        <v>996175.66000000015</v>
      </c>
      <c r="O43" s="220">
        <f t="shared" si="2"/>
        <v>0</v>
      </c>
      <c r="P43" s="311"/>
      <c r="Q43" s="31"/>
      <c r="R43" s="31"/>
    </row>
    <row r="44" spans="1:18" s="32" customFormat="1" ht="20.100000000000001" customHeight="1" x14ac:dyDescent="0.25">
      <c r="A44" s="236"/>
      <c r="B44" s="236"/>
      <c r="C44" s="197">
        <v>321</v>
      </c>
      <c r="D44" s="197"/>
      <c r="E44" s="236"/>
      <c r="F44" s="237"/>
      <c r="G44" s="205" t="s">
        <v>476</v>
      </c>
      <c r="H44" s="55" t="s">
        <v>23</v>
      </c>
      <c r="I44" s="37">
        <f>I54+I59</f>
        <v>166000</v>
      </c>
      <c r="J44" s="323">
        <f t="shared" ref="J44:K44" si="9">J54+J59</f>
        <v>89000</v>
      </c>
      <c r="K44" s="323">
        <f t="shared" si="9"/>
        <v>255000</v>
      </c>
      <c r="L44" s="52">
        <f>L54</f>
        <v>101000</v>
      </c>
      <c r="M44" s="52">
        <f>M54</f>
        <v>101000</v>
      </c>
      <c r="N44" s="39">
        <f t="shared" si="1"/>
        <v>89000</v>
      </c>
      <c r="O44" s="220">
        <f t="shared" si="2"/>
        <v>0</v>
      </c>
      <c r="P44" s="311"/>
      <c r="Q44" s="31"/>
      <c r="R44" s="31"/>
    </row>
    <row r="45" spans="1:18" ht="20.100000000000001" hidden="1" customHeight="1" x14ac:dyDescent="0.25">
      <c r="A45" s="238"/>
      <c r="B45" s="238"/>
      <c r="C45" s="199"/>
      <c r="D45" s="199">
        <v>3211</v>
      </c>
      <c r="E45" s="238"/>
      <c r="F45" s="239"/>
      <c r="G45" s="205">
        <v>43</v>
      </c>
      <c r="H45" s="50" t="s">
        <v>24</v>
      </c>
      <c r="I45" s="45">
        <f>I46+I48+I50+I52</f>
        <v>0</v>
      </c>
      <c r="J45" s="324">
        <f>J46+J48+J50+J52</f>
        <v>0</v>
      </c>
      <c r="K45" s="324">
        <f>K46+K48+K50+K52</f>
        <v>0</v>
      </c>
      <c r="L45" s="43"/>
      <c r="M45" s="43"/>
      <c r="N45" s="39">
        <f t="shared" si="1"/>
        <v>0</v>
      </c>
      <c r="O45" s="220">
        <f t="shared" si="2"/>
        <v>0</v>
      </c>
    </row>
    <row r="46" spans="1:18" ht="20.100000000000001" hidden="1" customHeight="1" x14ac:dyDescent="0.25">
      <c r="A46" s="238"/>
      <c r="B46" s="238"/>
      <c r="C46" s="199"/>
      <c r="D46" s="199"/>
      <c r="E46" s="199">
        <v>32111</v>
      </c>
      <c r="F46" s="56"/>
      <c r="G46" s="205">
        <v>43</v>
      </c>
      <c r="H46" s="50" t="s">
        <v>103</v>
      </c>
      <c r="I46" s="45">
        <f>I47</f>
        <v>0</v>
      </c>
      <c r="J46" s="324">
        <f>J47</f>
        <v>0</v>
      </c>
      <c r="K46" s="324">
        <f>K47</f>
        <v>0</v>
      </c>
      <c r="L46" s="43"/>
      <c r="M46" s="43"/>
      <c r="N46" s="39">
        <f t="shared" si="1"/>
        <v>0</v>
      </c>
      <c r="O46" s="220">
        <f t="shared" si="2"/>
        <v>0</v>
      </c>
    </row>
    <row r="47" spans="1:18" ht="20.100000000000001" hidden="1" customHeight="1" x14ac:dyDescent="0.25">
      <c r="A47" s="238"/>
      <c r="B47" s="238"/>
      <c r="C47" s="199"/>
      <c r="D47" s="199"/>
      <c r="E47" s="199"/>
      <c r="F47" s="56">
        <v>321110</v>
      </c>
      <c r="G47" s="205">
        <v>43</v>
      </c>
      <c r="H47" s="50" t="s">
        <v>103</v>
      </c>
      <c r="I47" s="45">
        <v>0</v>
      </c>
      <c r="J47" s="324">
        <v>0</v>
      </c>
      <c r="K47" s="324">
        <f>I47+J47</f>
        <v>0</v>
      </c>
      <c r="L47" s="43"/>
      <c r="M47" s="43"/>
      <c r="N47" s="39">
        <f t="shared" si="1"/>
        <v>0</v>
      </c>
      <c r="O47" s="220">
        <f t="shared" si="2"/>
        <v>0</v>
      </c>
    </row>
    <row r="48" spans="1:18" ht="20.100000000000001" hidden="1" customHeight="1" x14ac:dyDescent="0.25">
      <c r="A48" s="238"/>
      <c r="B48" s="238"/>
      <c r="C48" s="199"/>
      <c r="D48" s="199"/>
      <c r="E48" s="199">
        <v>32113</v>
      </c>
      <c r="F48" s="56"/>
      <c r="G48" s="205">
        <v>43</v>
      </c>
      <c r="H48" s="50" t="s">
        <v>104</v>
      </c>
      <c r="I48" s="45">
        <f>I49</f>
        <v>0</v>
      </c>
      <c r="J48" s="324">
        <f>J49</f>
        <v>0</v>
      </c>
      <c r="K48" s="324">
        <f>K49</f>
        <v>0</v>
      </c>
      <c r="L48" s="43"/>
      <c r="M48" s="43"/>
      <c r="N48" s="39">
        <f t="shared" si="1"/>
        <v>0</v>
      </c>
      <c r="O48" s="220">
        <f t="shared" si="2"/>
        <v>0</v>
      </c>
    </row>
    <row r="49" spans="1:16" ht="20.100000000000001" hidden="1" customHeight="1" x14ac:dyDescent="0.25">
      <c r="A49" s="238"/>
      <c r="B49" s="238"/>
      <c r="C49" s="199"/>
      <c r="D49" s="199"/>
      <c r="E49" s="199"/>
      <c r="F49" s="56">
        <v>321130</v>
      </c>
      <c r="G49" s="205">
        <v>43</v>
      </c>
      <c r="H49" s="50" t="s">
        <v>104</v>
      </c>
      <c r="I49" s="45">
        <v>0</v>
      </c>
      <c r="J49" s="324">
        <v>0</v>
      </c>
      <c r="K49" s="324">
        <f>I49+J49</f>
        <v>0</v>
      </c>
      <c r="L49" s="43"/>
      <c r="M49" s="43"/>
      <c r="N49" s="39">
        <f t="shared" si="1"/>
        <v>0</v>
      </c>
      <c r="O49" s="220">
        <f t="shared" si="2"/>
        <v>0</v>
      </c>
    </row>
    <row r="50" spans="1:16" ht="20.100000000000001" hidden="1" customHeight="1" x14ac:dyDescent="0.25">
      <c r="A50" s="238"/>
      <c r="B50" s="238"/>
      <c r="C50" s="199"/>
      <c r="D50" s="199"/>
      <c r="E50" s="199">
        <v>32115</v>
      </c>
      <c r="F50" s="56"/>
      <c r="G50" s="205">
        <v>43</v>
      </c>
      <c r="H50" s="50" t="s">
        <v>105</v>
      </c>
      <c r="I50" s="45">
        <f>I51</f>
        <v>0</v>
      </c>
      <c r="J50" s="324">
        <f>J51</f>
        <v>0</v>
      </c>
      <c r="K50" s="324">
        <f>K51</f>
        <v>0</v>
      </c>
      <c r="L50" s="43"/>
      <c r="M50" s="43"/>
      <c r="N50" s="39">
        <f t="shared" si="1"/>
        <v>0</v>
      </c>
      <c r="O50" s="220">
        <f t="shared" si="2"/>
        <v>0</v>
      </c>
    </row>
    <row r="51" spans="1:16" ht="20.100000000000001" hidden="1" customHeight="1" x14ac:dyDescent="0.25">
      <c r="A51" s="238"/>
      <c r="B51" s="238"/>
      <c r="C51" s="199"/>
      <c r="D51" s="199"/>
      <c r="E51" s="199"/>
      <c r="F51" s="56">
        <v>321150</v>
      </c>
      <c r="G51" s="205">
        <v>43</v>
      </c>
      <c r="H51" s="50" t="s">
        <v>105</v>
      </c>
      <c r="I51" s="45">
        <v>0</v>
      </c>
      <c r="J51" s="324">
        <v>0</v>
      </c>
      <c r="K51" s="324">
        <f>I51+J51</f>
        <v>0</v>
      </c>
      <c r="L51" s="43"/>
      <c r="M51" s="43"/>
      <c r="N51" s="39">
        <f t="shared" si="1"/>
        <v>0</v>
      </c>
      <c r="O51" s="220">
        <f t="shared" si="2"/>
        <v>0</v>
      </c>
    </row>
    <row r="52" spans="1:16" ht="20.100000000000001" hidden="1" customHeight="1" x14ac:dyDescent="0.25">
      <c r="A52" s="238"/>
      <c r="B52" s="238"/>
      <c r="C52" s="199"/>
      <c r="D52" s="199"/>
      <c r="E52" s="199">
        <v>32119</v>
      </c>
      <c r="F52" s="56"/>
      <c r="G52" s="205">
        <v>43</v>
      </c>
      <c r="H52" s="50" t="s">
        <v>106</v>
      </c>
      <c r="I52" s="45">
        <f>I53</f>
        <v>0</v>
      </c>
      <c r="J52" s="324">
        <f>J53</f>
        <v>0</v>
      </c>
      <c r="K52" s="324">
        <f>K53</f>
        <v>0</v>
      </c>
      <c r="L52" s="43"/>
      <c r="M52" s="43"/>
      <c r="N52" s="39">
        <f t="shared" si="1"/>
        <v>0</v>
      </c>
      <c r="O52" s="220">
        <f t="shared" si="2"/>
        <v>0</v>
      </c>
    </row>
    <row r="53" spans="1:16" ht="20.100000000000001" hidden="1" customHeight="1" x14ac:dyDescent="0.25">
      <c r="A53" s="238"/>
      <c r="B53" s="238"/>
      <c r="C53" s="199"/>
      <c r="D53" s="199"/>
      <c r="E53" s="199"/>
      <c r="F53" s="56">
        <v>321190</v>
      </c>
      <c r="G53" s="205">
        <v>43</v>
      </c>
      <c r="H53" s="50" t="s">
        <v>106</v>
      </c>
      <c r="I53" s="45">
        <v>0</v>
      </c>
      <c r="J53" s="324">
        <v>0</v>
      </c>
      <c r="K53" s="324">
        <f>I53+J53</f>
        <v>0</v>
      </c>
      <c r="L53" s="43"/>
      <c r="M53" s="43"/>
      <c r="N53" s="39">
        <f t="shared" si="1"/>
        <v>0</v>
      </c>
      <c r="O53" s="220">
        <f t="shared" si="2"/>
        <v>0</v>
      </c>
    </row>
    <row r="54" spans="1:16" ht="30" hidden="1" customHeight="1" x14ac:dyDescent="0.25">
      <c r="A54" s="238"/>
      <c r="B54" s="238"/>
      <c r="C54" s="199"/>
      <c r="D54" s="199">
        <v>3212</v>
      </c>
      <c r="E54" s="238"/>
      <c r="F54" s="239"/>
      <c r="G54" s="205" t="s">
        <v>476</v>
      </c>
      <c r="H54" s="50" t="s">
        <v>25</v>
      </c>
      <c r="I54" s="45">
        <f>I55+I57</f>
        <v>166000</v>
      </c>
      <c r="J54" s="324">
        <f>J55+J57</f>
        <v>65000</v>
      </c>
      <c r="K54" s="324">
        <f>K55+K57</f>
        <v>231000</v>
      </c>
      <c r="L54" s="46">
        <f>L55+L57</f>
        <v>101000</v>
      </c>
      <c r="M54" s="46">
        <f>M55+M57</f>
        <v>101000</v>
      </c>
      <c r="N54" s="39">
        <f t="shared" si="1"/>
        <v>65000</v>
      </c>
      <c r="O54" s="220">
        <f t="shared" si="2"/>
        <v>0</v>
      </c>
    </row>
    <row r="55" spans="1:16" ht="20.100000000000001" hidden="1" customHeight="1" x14ac:dyDescent="0.25">
      <c r="A55" s="238"/>
      <c r="B55" s="238"/>
      <c r="C55" s="199"/>
      <c r="D55" s="199"/>
      <c r="E55" s="199">
        <v>32121</v>
      </c>
      <c r="F55" s="56"/>
      <c r="G55" s="205" t="s">
        <v>476</v>
      </c>
      <c r="H55" s="50" t="s">
        <v>107</v>
      </c>
      <c r="I55" s="45">
        <f>I56</f>
        <v>140000</v>
      </c>
      <c r="J55" s="324">
        <f>J56</f>
        <v>50000</v>
      </c>
      <c r="K55" s="324">
        <f>K56</f>
        <v>190000</v>
      </c>
      <c r="L55" s="46">
        <f>L56</f>
        <v>81000</v>
      </c>
      <c r="M55" s="46">
        <f>M56</f>
        <v>81000</v>
      </c>
      <c r="N55" s="39">
        <f t="shared" si="1"/>
        <v>50000</v>
      </c>
      <c r="O55" s="220">
        <f t="shared" si="2"/>
        <v>0</v>
      </c>
    </row>
    <row r="56" spans="1:16" ht="20.100000000000001" hidden="1" customHeight="1" x14ac:dyDescent="0.25">
      <c r="A56" s="238"/>
      <c r="B56" s="238"/>
      <c r="C56" s="199"/>
      <c r="D56" s="199"/>
      <c r="E56" s="199"/>
      <c r="F56" s="56">
        <v>321210</v>
      </c>
      <c r="G56" s="205" t="s">
        <v>476</v>
      </c>
      <c r="H56" s="50" t="s">
        <v>107</v>
      </c>
      <c r="I56" s="45">
        <v>140000</v>
      </c>
      <c r="J56" s="324">
        <f>K56-I56</f>
        <v>50000</v>
      </c>
      <c r="K56" s="324">
        <v>190000</v>
      </c>
      <c r="L56" s="46">
        <v>81000</v>
      </c>
      <c r="M56" s="46">
        <v>81000</v>
      </c>
      <c r="N56" s="39">
        <f t="shared" si="1"/>
        <v>50000</v>
      </c>
      <c r="O56" s="220">
        <f t="shared" si="2"/>
        <v>0</v>
      </c>
    </row>
    <row r="57" spans="1:16" ht="20.100000000000001" hidden="1" customHeight="1" x14ac:dyDescent="0.25">
      <c r="A57" s="238"/>
      <c r="B57" s="238"/>
      <c r="C57" s="199"/>
      <c r="D57" s="199"/>
      <c r="E57" s="199">
        <v>32123</v>
      </c>
      <c r="F57" s="56"/>
      <c r="G57" s="205" t="s">
        <v>476</v>
      </c>
      <c r="H57" s="50" t="s">
        <v>108</v>
      </c>
      <c r="I57" s="45">
        <f>I58</f>
        <v>26000</v>
      </c>
      <c r="J57" s="324">
        <f>J58</f>
        <v>15000</v>
      </c>
      <c r="K57" s="324">
        <f>K58</f>
        <v>41000</v>
      </c>
      <c r="L57" s="46">
        <f>L58</f>
        <v>20000</v>
      </c>
      <c r="M57" s="46">
        <f>M58</f>
        <v>20000</v>
      </c>
      <c r="N57" s="39">
        <f t="shared" si="1"/>
        <v>15000</v>
      </c>
      <c r="O57" s="220">
        <f t="shared" si="2"/>
        <v>0</v>
      </c>
    </row>
    <row r="58" spans="1:16" ht="20.100000000000001" hidden="1" customHeight="1" x14ac:dyDescent="0.25">
      <c r="A58" s="238"/>
      <c r="B58" s="238"/>
      <c r="C58" s="199"/>
      <c r="D58" s="199"/>
      <c r="E58" s="199"/>
      <c r="F58" s="56">
        <v>321230</v>
      </c>
      <c r="G58" s="205" t="s">
        <v>476</v>
      </c>
      <c r="H58" s="50" t="s">
        <v>108</v>
      </c>
      <c r="I58" s="45">
        <v>26000</v>
      </c>
      <c r="J58" s="324">
        <f>K58-I58</f>
        <v>15000</v>
      </c>
      <c r="K58" s="324">
        <v>41000</v>
      </c>
      <c r="L58" s="46">
        <v>20000</v>
      </c>
      <c r="M58" s="46">
        <v>20000</v>
      </c>
      <c r="N58" s="39">
        <f t="shared" si="1"/>
        <v>15000</v>
      </c>
      <c r="O58" s="220">
        <f t="shared" si="2"/>
        <v>0</v>
      </c>
      <c r="P58" s="311"/>
    </row>
    <row r="59" spans="1:16" ht="20.100000000000001" hidden="1" customHeight="1" x14ac:dyDescent="0.25">
      <c r="A59" s="238"/>
      <c r="B59" s="238"/>
      <c r="C59" s="199"/>
      <c r="D59" s="199">
        <v>3213</v>
      </c>
      <c r="E59" s="238"/>
      <c r="F59" s="239"/>
      <c r="G59" s="205" t="s">
        <v>476</v>
      </c>
      <c r="H59" s="50" t="s">
        <v>26</v>
      </c>
      <c r="I59" s="45">
        <f>I60</f>
        <v>0</v>
      </c>
      <c r="J59" s="324">
        <f t="shared" ref="J59:K59" si="10">J60</f>
        <v>24000</v>
      </c>
      <c r="K59" s="324">
        <f t="shared" si="10"/>
        <v>24000</v>
      </c>
      <c r="L59" s="43"/>
      <c r="M59" s="43"/>
      <c r="N59" s="39">
        <f t="shared" si="1"/>
        <v>24000</v>
      </c>
      <c r="O59" s="220">
        <f t="shared" si="2"/>
        <v>0</v>
      </c>
      <c r="P59" s="80"/>
    </row>
    <row r="60" spans="1:16" ht="20.100000000000001" hidden="1" customHeight="1" x14ac:dyDescent="0.25">
      <c r="A60" s="238"/>
      <c r="B60" s="238"/>
      <c r="C60" s="238"/>
      <c r="D60" s="238"/>
      <c r="E60" s="196" t="s">
        <v>109</v>
      </c>
      <c r="F60" s="50"/>
      <c r="G60" s="205" t="s">
        <v>476</v>
      </c>
      <c r="H60" s="50" t="s">
        <v>110</v>
      </c>
      <c r="I60" s="45">
        <f>I61+I62</f>
        <v>0</v>
      </c>
      <c r="J60" s="324">
        <f t="shared" ref="J60:K60" si="11">J61+J62</f>
        <v>24000</v>
      </c>
      <c r="K60" s="324">
        <f t="shared" si="11"/>
        <v>24000</v>
      </c>
      <c r="L60" s="43"/>
      <c r="M60" s="43"/>
      <c r="N60" s="39">
        <f t="shared" si="1"/>
        <v>24000</v>
      </c>
      <c r="O60" s="220">
        <f t="shared" si="2"/>
        <v>0</v>
      </c>
    </row>
    <row r="61" spans="1:16" ht="20.100000000000001" hidden="1" customHeight="1" x14ac:dyDescent="0.25">
      <c r="A61" s="238"/>
      <c r="B61" s="238"/>
      <c r="C61" s="238"/>
      <c r="D61" s="238"/>
      <c r="E61" s="196"/>
      <c r="F61" s="50" t="s">
        <v>111</v>
      </c>
      <c r="G61" s="205" t="s">
        <v>476</v>
      </c>
      <c r="H61" s="50" t="s">
        <v>112</v>
      </c>
      <c r="I61" s="45">
        <f>I62</f>
        <v>0</v>
      </c>
      <c r="J61" s="324">
        <f>K61-I61</f>
        <v>0</v>
      </c>
      <c r="K61" s="324">
        <v>0</v>
      </c>
      <c r="L61" s="43"/>
      <c r="M61" s="43"/>
      <c r="N61" s="39">
        <f t="shared" si="1"/>
        <v>0</v>
      </c>
      <c r="O61" s="220">
        <f t="shared" si="2"/>
        <v>0</v>
      </c>
    </row>
    <row r="62" spans="1:16" ht="32.25" hidden="1" customHeight="1" x14ac:dyDescent="0.25">
      <c r="A62" s="238"/>
      <c r="B62" s="238"/>
      <c r="C62" s="238"/>
      <c r="D62" s="238"/>
      <c r="E62" s="196"/>
      <c r="F62" s="369" t="s">
        <v>113</v>
      </c>
      <c r="G62" s="336" t="s">
        <v>476</v>
      </c>
      <c r="H62" s="369" t="s">
        <v>114</v>
      </c>
      <c r="I62" s="45">
        <v>0</v>
      </c>
      <c r="J62" s="324">
        <f>K62-I62</f>
        <v>24000</v>
      </c>
      <c r="K62" s="324">
        <v>24000</v>
      </c>
      <c r="L62" s="43"/>
      <c r="M62" s="43"/>
      <c r="N62" s="39">
        <f t="shared" si="1"/>
        <v>24000</v>
      </c>
      <c r="O62" s="220">
        <f t="shared" si="2"/>
        <v>0</v>
      </c>
    </row>
    <row r="63" spans="1:16" ht="20.100000000000001" hidden="1" customHeight="1" x14ac:dyDescent="0.25">
      <c r="A63" s="238"/>
      <c r="B63" s="238"/>
      <c r="C63" s="238"/>
      <c r="D63" s="238"/>
      <c r="E63" s="196" t="s">
        <v>115</v>
      </c>
      <c r="F63" s="50"/>
      <c r="G63" s="205" t="s">
        <v>476</v>
      </c>
      <c r="H63" s="50" t="s">
        <v>116</v>
      </c>
      <c r="I63" s="45"/>
      <c r="J63" s="324"/>
      <c r="K63" s="324"/>
      <c r="L63" s="43"/>
      <c r="M63" s="43"/>
      <c r="N63" s="39">
        <f t="shared" si="1"/>
        <v>0</v>
      </c>
      <c r="O63" s="220">
        <f t="shared" si="2"/>
        <v>0</v>
      </c>
    </row>
    <row r="64" spans="1:16" ht="20.100000000000001" hidden="1" customHeight="1" x14ac:dyDescent="0.25">
      <c r="A64" s="238"/>
      <c r="B64" s="238"/>
      <c r="C64" s="238"/>
      <c r="D64" s="238"/>
      <c r="E64" s="196"/>
      <c r="F64" s="50" t="s">
        <v>117</v>
      </c>
      <c r="G64" s="205" t="s">
        <v>476</v>
      </c>
      <c r="H64" s="50" t="s">
        <v>116</v>
      </c>
      <c r="I64" s="45"/>
      <c r="J64" s="324"/>
      <c r="K64" s="324"/>
      <c r="L64" s="43"/>
      <c r="M64" s="43"/>
      <c r="N64" s="39">
        <f t="shared" si="1"/>
        <v>0</v>
      </c>
      <c r="O64" s="220">
        <f t="shared" si="2"/>
        <v>0</v>
      </c>
    </row>
    <row r="65" spans="1:18" s="32" customFormat="1" ht="20.100000000000001" customHeight="1" x14ac:dyDescent="0.25">
      <c r="A65" s="197"/>
      <c r="B65" s="197"/>
      <c r="C65" s="197">
        <v>322</v>
      </c>
      <c r="D65" s="197"/>
      <c r="E65" s="197"/>
      <c r="F65" s="54"/>
      <c r="G65" s="205" t="s">
        <v>476</v>
      </c>
      <c r="H65" s="55" t="s">
        <v>27</v>
      </c>
      <c r="I65" s="37">
        <f>I66+I79+I84+I92+I95+I100</f>
        <v>5106400</v>
      </c>
      <c r="J65" s="323">
        <f>J66+J79+J84+J92+J95+J100</f>
        <v>749175.66000000015</v>
      </c>
      <c r="K65" s="323">
        <f>K66+K79+K84+K92+K95+K100</f>
        <v>5855575.6600000001</v>
      </c>
      <c r="L65" s="43">
        <f>L66+L79</f>
        <v>800000</v>
      </c>
      <c r="M65" s="43">
        <f>M66+M79</f>
        <v>800000</v>
      </c>
      <c r="N65" s="39">
        <f t="shared" ref="N65:N127" si="12">K65-I65</f>
        <v>749175.66000000015</v>
      </c>
      <c r="O65" s="220">
        <f t="shared" si="2"/>
        <v>0</v>
      </c>
      <c r="P65" s="219"/>
      <c r="Q65" s="31"/>
      <c r="R65" s="31"/>
    </row>
    <row r="66" spans="1:18" ht="20.100000000000001" hidden="1" customHeight="1" x14ac:dyDescent="0.25">
      <c r="A66" s="199"/>
      <c r="B66" s="199"/>
      <c r="C66" s="199"/>
      <c r="D66" s="199">
        <v>3221</v>
      </c>
      <c r="E66" s="199"/>
      <c r="F66" s="56"/>
      <c r="G66" s="205" t="s">
        <v>476</v>
      </c>
      <c r="H66" s="50" t="s">
        <v>118</v>
      </c>
      <c r="I66" s="45">
        <f>I67+I71+I73+I75+I77</f>
        <v>20000</v>
      </c>
      <c r="J66" s="324">
        <f>J67+J71+J73+J75+J77</f>
        <v>42000</v>
      </c>
      <c r="K66" s="324">
        <f>K67+K71+K73+K75+K77</f>
        <v>62000</v>
      </c>
      <c r="L66" s="46">
        <f>L67</f>
        <v>50000</v>
      </c>
      <c r="M66" s="46">
        <f>M67</f>
        <v>50000</v>
      </c>
      <c r="N66" s="39">
        <f t="shared" si="12"/>
        <v>42000</v>
      </c>
      <c r="O66" s="220">
        <f t="shared" si="2"/>
        <v>0</v>
      </c>
    </row>
    <row r="67" spans="1:18" ht="20.100000000000001" hidden="1" customHeight="1" x14ac:dyDescent="0.25">
      <c r="A67" s="199"/>
      <c r="B67" s="199"/>
      <c r="C67" s="199"/>
      <c r="D67" s="199"/>
      <c r="E67" s="196" t="s">
        <v>119</v>
      </c>
      <c r="F67" s="50"/>
      <c r="G67" s="205" t="s">
        <v>476</v>
      </c>
      <c r="H67" s="50" t="s">
        <v>120</v>
      </c>
      <c r="I67" s="45">
        <f>I69+I70</f>
        <v>13000</v>
      </c>
      <c r="J67" s="324">
        <f>J69+J70</f>
        <v>18000</v>
      </c>
      <c r="K67" s="324">
        <f>K69+K70</f>
        <v>31000</v>
      </c>
      <c r="L67" s="46">
        <f>L69+L70</f>
        <v>50000</v>
      </c>
      <c r="M67" s="46">
        <f>M69+M70</f>
        <v>50000</v>
      </c>
      <c r="N67" s="39">
        <f t="shared" si="12"/>
        <v>18000</v>
      </c>
      <c r="O67" s="220">
        <f t="shared" si="2"/>
        <v>0</v>
      </c>
      <c r="P67" s="80"/>
    </row>
    <row r="68" spans="1:18" ht="20.100000000000001" hidden="1" customHeight="1" x14ac:dyDescent="0.25">
      <c r="A68" s="199"/>
      <c r="B68" s="199"/>
      <c r="C68" s="199"/>
      <c r="D68" s="199"/>
      <c r="E68" s="196"/>
      <c r="F68" s="50"/>
      <c r="G68" s="205" t="s">
        <v>476</v>
      </c>
      <c r="H68" s="50"/>
      <c r="I68" s="45"/>
      <c r="J68" s="324"/>
      <c r="K68" s="324"/>
      <c r="L68" s="46"/>
      <c r="M68" s="46"/>
      <c r="N68" s="39">
        <f t="shared" si="12"/>
        <v>0</v>
      </c>
      <c r="O68" s="220">
        <f t="shared" si="2"/>
        <v>0</v>
      </c>
    </row>
    <row r="69" spans="1:18" ht="20.100000000000001" hidden="1" customHeight="1" x14ac:dyDescent="0.25">
      <c r="A69" s="199"/>
      <c r="B69" s="199"/>
      <c r="C69" s="199"/>
      <c r="D69" s="199"/>
      <c r="E69" s="196"/>
      <c r="F69" s="50" t="s">
        <v>121</v>
      </c>
      <c r="G69" s="205" t="s">
        <v>476</v>
      </c>
      <c r="H69" s="50" t="s">
        <v>120</v>
      </c>
      <c r="I69" s="45">
        <v>10000</v>
      </c>
      <c r="J69" s="324">
        <f>K69-I69</f>
        <v>13000</v>
      </c>
      <c r="K69" s="324">
        <v>23000</v>
      </c>
      <c r="L69" s="46">
        <v>27000</v>
      </c>
      <c r="M69" s="46">
        <v>27000</v>
      </c>
      <c r="N69" s="39">
        <f t="shared" si="12"/>
        <v>13000</v>
      </c>
      <c r="O69" s="220">
        <f t="shared" si="2"/>
        <v>0</v>
      </c>
    </row>
    <row r="70" spans="1:18" ht="20.100000000000001" hidden="1" customHeight="1" x14ac:dyDescent="0.25">
      <c r="A70" s="199"/>
      <c r="B70" s="199"/>
      <c r="C70" s="199"/>
      <c r="D70" s="199"/>
      <c r="E70" s="196"/>
      <c r="F70" s="50" t="s">
        <v>122</v>
      </c>
      <c r="G70" s="205" t="s">
        <v>476</v>
      </c>
      <c r="H70" s="50" t="s">
        <v>123</v>
      </c>
      <c r="I70" s="45">
        <v>3000</v>
      </c>
      <c r="J70" s="324">
        <f>K70-I70</f>
        <v>5000</v>
      </c>
      <c r="K70" s="324">
        <v>8000</v>
      </c>
      <c r="L70" s="46">
        <v>23000</v>
      </c>
      <c r="M70" s="46">
        <v>23000</v>
      </c>
      <c r="N70" s="39">
        <f t="shared" si="12"/>
        <v>5000</v>
      </c>
      <c r="O70" s="220">
        <f t="shared" si="2"/>
        <v>0</v>
      </c>
    </row>
    <row r="71" spans="1:18" ht="28.5" hidden="1" customHeight="1" x14ac:dyDescent="0.25">
      <c r="A71" s="199"/>
      <c r="B71" s="199"/>
      <c r="C71" s="199"/>
      <c r="D71" s="199"/>
      <c r="E71" s="196" t="s">
        <v>124</v>
      </c>
      <c r="F71" s="50"/>
      <c r="G71" s="205" t="s">
        <v>476</v>
      </c>
      <c r="H71" s="50" t="s">
        <v>125</v>
      </c>
      <c r="I71" s="45"/>
      <c r="J71" s="324"/>
      <c r="K71" s="324"/>
      <c r="L71" s="46"/>
      <c r="M71" s="46"/>
      <c r="N71" s="39">
        <f t="shared" si="12"/>
        <v>0</v>
      </c>
      <c r="O71" s="220">
        <f t="shared" ref="O71:O134" si="13">N71-J71</f>
        <v>0</v>
      </c>
    </row>
    <row r="72" spans="1:18" ht="30.75" hidden="1" customHeight="1" x14ac:dyDescent="0.25">
      <c r="A72" s="199"/>
      <c r="B72" s="199"/>
      <c r="C72" s="199"/>
      <c r="D72" s="199"/>
      <c r="E72" s="196"/>
      <c r="F72" s="50" t="s">
        <v>126</v>
      </c>
      <c r="G72" s="205" t="s">
        <v>476</v>
      </c>
      <c r="H72" s="50" t="s">
        <v>125</v>
      </c>
      <c r="I72" s="45"/>
      <c r="J72" s="324"/>
      <c r="K72" s="324"/>
      <c r="L72" s="46"/>
      <c r="M72" s="46"/>
      <c r="N72" s="39">
        <f t="shared" si="12"/>
        <v>0</v>
      </c>
      <c r="O72" s="220">
        <f t="shared" si="13"/>
        <v>0</v>
      </c>
    </row>
    <row r="73" spans="1:18" ht="20.100000000000001" hidden="1" customHeight="1" x14ac:dyDescent="0.25">
      <c r="A73" s="199"/>
      <c r="B73" s="199"/>
      <c r="C73" s="199"/>
      <c r="D73" s="199"/>
      <c r="E73" s="196" t="s">
        <v>127</v>
      </c>
      <c r="F73" s="50"/>
      <c r="G73" s="205" t="s">
        <v>476</v>
      </c>
      <c r="H73" s="50" t="s">
        <v>128</v>
      </c>
      <c r="I73" s="45">
        <f>I74</f>
        <v>2000</v>
      </c>
      <c r="J73" s="324">
        <f t="shared" ref="J73:K73" si="14">J74</f>
        <v>6000</v>
      </c>
      <c r="K73" s="324">
        <f t="shared" si="14"/>
        <v>8000</v>
      </c>
      <c r="L73" s="46"/>
      <c r="M73" s="46"/>
      <c r="N73" s="39">
        <f t="shared" si="12"/>
        <v>6000</v>
      </c>
      <c r="O73" s="220">
        <f t="shared" si="13"/>
        <v>0</v>
      </c>
      <c r="P73" s="219"/>
    </row>
    <row r="74" spans="1:18" ht="20.100000000000001" hidden="1" customHeight="1" x14ac:dyDescent="0.25">
      <c r="A74" s="199"/>
      <c r="B74" s="199"/>
      <c r="C74" s="199"/>
      <c r="D74" s="199"/>
      <c r="E74" s="196"/>
      <c r="F74" s="50" t="s">
        <v>129</v>
      </c>
      <c r="G74" s="205" t="s">
        <v>476</v>
      </c>
      <c r="H74" s="50" t="s">
        <v>128</v>
      </c>
      <c r="I74" s="45">
        <v>2000</v>
      </c>
      <c r="J74" s="324">
        <f>K74-I74</f>
        <v>6000</v>
      </c>
      <c r="K74" s="324">
        <v>8000</v>
      </c>
      <c r="L74" s="46"/>
      <c r="M74" s="46"/>
      <c r="N74" s="39">
        <f t="shared" si="12"/>
        <v>6000</v>
      </c>
      <c r="O74" s="220">
        <f t="shared" si="13"/>
        <v>0</v>
      </c>
      <c r="Q74" s="26"/>
      <c r="R74" s="26"/>
    </row>
    <row r="75" spans="1:18" ht="20.100000000000001" hidden="1" customHeight="1" x14ac:dyDescent="0.25">
      <c r="A75" s="199"/>
      <c r="B75" s="199"/>
      <c r="C75" s="199"/>
      <c r="D75" s="199"/>
      <c r="E75" s="196" t="s">
        <v>130</v>
      </c>
      <c r="F75" s="50"/>
      <c r="G75" s="205" t="s">
        <v>476</v>
      </c>
      <c r="H75" s="50" t="s">
        <v>131</v>
      </c>
      <c r="I75" s="45">
        <f>I76</f>
        <v>5000</v>
      </c>
      <c r="J75" s="324">
        <f t="shared" ref="J75:K75" si="15">J76</f>
        <v>18000</v>
      </c>
      <c r="K75" s="324">
        <f t="shared" si="15"/>
        <v>23000</v>
      </c>
      <c r="L75" s="46"/>
      <c r="M75" s="46"/>
      <c r="N75" s="39">
        <f t="shared" si="12"/>
        <v>18000</v>
      </c>
      <c r="O75" s="220">
        <f t="shared" si="13"/>
        <v>0</v>
      </c>
      <c r="Q75" s="26"/>
      <c r="R75" s="26"/>
    </row>
    <row r="76" spans="1:18" ht="20.100000000000001" hidden="1" customHeight="1" x14ac:dyDescent="0.25">
      <c r="A76" s="199"/>
      <c r="B76" s="199"/>
      <c r="C76" s="199"/>
      <c r="D76" s="199"/>
      <c r="E76" s="196"/>
      <c r="F76" s="50" t="s">
        <v>132</v>
      </c>
      <c r="G76" s="205" t="s">
        <v>476</v>
      </c>
      <c r="H76" s="50" t="s">
        <v>131</v>
      </c>
      <c r="I76" s="45">
        <v>5000</v>
      </c>
      <c r="J76" s="324">
        <f>K76-I76</f>
        <v>18000</v>
      </c>
      <c r="K76" s="324">
        <v>23000</v>
      </c>
      <c r="L76" s="46"/>
      <c r="M76" s="46"/>
      <c r="N76" s="39">
        <f t="shared" si="12"/>
        <v>18000</v>
      </c>
      <c r="O76" s="220">
        <f t="shared" si="13"/>
        <v>0</v>
      </c>
      <c r="Q76" s="26"/>
      <c r="R76" s="26"/>
    </row>
    <row r="77" spans="1:18" ht="20.100000000000001" hidden="1" customHeight="1" x14ac:dyDescent="0.25">
      <c r="A77" s="199"/>
      <c r="B77" s="199"/>
      <c r="C77" s="199"/>
      <c r="D77" s="199"/>
      <c r="E77" s="196" t="s">
        <v>133</v>
      </c>
      <c r="F77" s="50"/>
      <c r="G77" s="205" t="s">
        <v>476</v>
      </c>
      <c r="H77" s="50" t="s">
        <v>134</v>
      </c>
      <c r="I77" s="45"/>
      <c r="J77" s="324"/>
      <c r="K77" s="324"/>
      <c r="L77" s="46"/>
      <c r="M77" s="46"/>
      <c r="N77" s="39">
        <f t="shared" si="12"/>
        <v>0</v>
      </c>
      <c r="O77" s="220">
        <f t="shared" si="13"/>
        <v>0</v>
      </c>
      <c r="Q77" s="26"/>
      <c r="R77" s="26"/>
    </row>
    <row r="78" spans="1:18" ht="20.100000000000001" hidden="1" customHeight="1" x14ac:dyDescent="0.25">
      <c r="A78" s="199"/>
      <c r="B78" s="199"/>
      <c r="C78" s="199"/>
      <c r="D78" s="199"/>
      <c r="E78" s="196"/>
      <c r="F78" s="50" t="s">
        <v>135</v>
      </c>
      <c r="G78" s="205" t="s">
        <v>476</v>
      </c>
      <c r="H78" s="50" t="s">
        <v>134</v>
      </c>
      <c r="I78" s="45"/>
      <c r="J78" s="324"/>
      <c r="K78" s="324"/>
      <c r="L78" s="46"/>
      <c r="M78" s="46"/>
      <c r="N78" s="39">
        <f t="shared" si="12"/>
        <v>0</v>
      </c>
      <c r="O78" s="220">
        <f t="shared" si="13"/>
        <v>0</v>
      </c>
      <c r="Q78" s="26"/>
      <c r="R78" s="26"/>
    </row>
    <row r="79" spans="1:18" ht="20.100000000000001" hidden="1" customHeight="1" x14ac:dyDescent="0.25">
      <c r="A79" s="199"/>
      <c r="B79" s="199"/>
      <c r="C79" s="199"/>
      <c r="D79" s="199">
        <v>3222</v>
      </c>
      <c r="E79" s="199"/>
      <c r="F79" s="56"/>
      <c r="G79" s="205" t="s">
        <v>476</v>
      </c>
      <c r="H79" s="50" t="s">
        <v>29</v>
      </c>
      <c r="I79" s="45">
        <f>I80+I82</f>
        <v>5074400</v>
      </c>
      <c r="J79" s="324">
        <f>J80+J82</f>
        <v>591175.66000000015</v>
      </c>
      <c r="K79" s="324">
        <f>K80+K82</f>
        <v>5665575.6600000001</v>
      </c>
      <c r="L79" s="46">
        <f>L80+L82</f>
        <v>750000</v>
      </c>
      <c r="M79" s="46">
        <f>M80+M82</f>
        <v>750000</v>
      </c>
      <c r="N79" s="39">
        <f t="shared" si="12"/>
        <v>591175.66000000015</v>
      </c>
      <c r="O79" s="220">
        <f t="shared" si="13"/>
        <v>0</v>
      </c>
      <c r="Q79" s="26"/>
      <c r="R79" s="26"/>
    </row>
    <row r="80" spans="1:18" ht="20.100000000000001" hidden="1" customHeight="1" x14ac:dyDescent="0.25">
      <c r="A80" s="199"/>
      <c r="B80" s="199"/>
      <c r="C80" s="199"/>
      <c r="D80" s="199"/>
      <c r="E80" s="196" t="s">
        <v>136</v>
      </c>
      <c r="F80" s="50"/>
      <c r="G80" s="205" t="s">
        <v>476</v>
      </c>
      <c r="H80" s="50" t="s">
        <v>137</v>
      </c>
      <c r="I80" s="45">
        <f>I81</f>
        <v>4521400</v>
      </c>
      <c r="J80" s="324">
        <f>J81</f>
        <v>22175.660000000149</v>
      </c>
      <c r="K80" s="324">
        <f>K81</f>
        <v>4543575.66</v>
      </c>
      <c r="L80" s="46">
        <f>L81</f>
        <v>450000</v>
      </c>
      <c r="M80" s="46">
        <f>M81</f>
        <v>450000</v>
      </c>
      <c r="N80" s="39">
        <f t="shared" si="12"/>
        <v>22175.660000000149</v>
      </c>
      <c r="O80" s="220">
        <f t="shared" si="13"/>
        <v>0</v>
      </c>
      <c r="Q80" s="26"/>
      <c r="R80" s="26"/>
    </row>
    <row r="81" spans="1:18" ht="20.100000000000001" hidden="1" customHeight="1" x14ac:dyDescent="0.25">
      <c r="A81" s="199"/>
      <c r="B81" s="199"/>
      <c r="C81" s="199"/>
      <c r="D81" s="199"/>
      <c r="E81" s="196"/>
      <c r="F81" s="50" t="s">
        <v>138</v>
      </c>
      <c r="G81" s="205" t="s">
        <v>476</v>
      </c>
      <c r="H81" s="50" t="s">
        <v>137</v>
      </c>
      <c r="I81" s="45">
        <v>4521400</v>
      </c>
      <c r="J81" s="324">
        <f>K81-I81</f>
        <v>22175.660000000149</v>
      </c>
      <c r="K81" s="370">
        <f>4581400-200000-61000-55000+1262775.66-54600-15000-15000-40000-300000-35000-50000-2000-10000-300000-10000-50000-20000-50000+3000+20000-30000-20000-6000</f>
        <v>4543575.66</v>
      </c>
      <c r="L81" s="46">
        <v>450000</v>
      </c>
      <c r="M81" s="46">
        <v>450000</v>
      </c>
      <c r="N81" s="39">
        <f t="shared" si="12"/>
        <v>22175.660000000149</v>
      </c>
      <c r="O81" s="220">
        <f t="shared" si="13"/>
        <v>0</v>
      </c>
      <c r="Q81" s="26"/>
      <c r="R81" s="26"/>
    </row>
    <row r="82" spans="1:18" ht="20.100000000000001" hidden="1" customHeight="1" x14ac:dyDescent="0.25">
      <c r="A82" s="199"/>
      <c r="B82" s="199"/>
      <c r="C82" s="199"/>
      <c r="D82" s="199"/>
      <c r="E82" s="196" t="s">
        <v>139</v>
      </c>
      <c r="F82" s="50"/>
      <c r="G82" s="205" t="s">
        <v>476</v>
      </c>
      <c r="H82" s="50" t="s">
        <v>140</v>
      </c>
      <c r="I82" s="45">
        <f>I83</f>
        <v>553000</v>
      </c>
      <c r="J82" s="324">
        <f>J83</f>
        <v>569000</v>
      </c>
      <c r="K82" s="324">
        <f>K83</f>
        <v>1122000</v>
      </c>
      <c r="L82" s="46">
        <f>L83</f>
        <v>300000</v>
      </c>
      <c r="M82" s="46">
        <f>M83</f>
        <v>300000</v>
      </c>
      <c r="N82" s="39">
        <f t="shared" si="12"/>
        <v>569000</v>
      </c>
      <c r="O82" s="220">
        <f t="shared" si="13"/>
        <v>0</v>
      </c>
      <c r="P82" s="80"/>
      <c r="Q82" s="26"/>
      <c r="R82" s="26"/>
    </row>
    <row r="83" spans="1:18" ht="20.100000000000001" hidden="1" customHeight="1" x14ac:dyDescent="0.25">
      <c r="A83" s="199"/>
      <c r="B83" s="199"/>
      <c r="C83" s="199"/>
      <c r="D83" s="199"/>
      <c r="E83" s="196"/>
      <c r="F83" s="362" t="s">
        <v>141</v>
      </c>
      <c r="G83" s="361" t="s">
        <v>476</v>
      </c>
      <c r="H83" s="362" t="s">
        <v>140</v>
      </c>
      <c r="I83" s="45">
        <v>553000</v>
      </c>
      <c r="J83" s="324">
        <f>K83-I83</f>
        <v>569000</v>
      </c>
      <c r="K83" s="370">
        <f>620000+1000000-100000-100000-100000-10000-8000-30000-150000</f>
        <v>1122000</v>
      </c>
      <c r="L83" s="46">
        <v>300000</v>
      </c>
      <c r="M83" s="46">
        <v>300000</v>
      </c>
      <c r="N83" s="39">
        <f t="shared" si="12"/>
        <v>569000</v>
      </c>
      <c r="O83" s="220">
        <f t="shared" si="13"/>
        <v>0</v>
      </c>
      <c r="P83" s="80"/>
      <c r="Q83" s="26"/>
      <c r="R83" s="26"/>
    </row>
    <row r="84" spans="1:18" ht="20.100000000000001" hidden="1" customHeight="1" x14ac:dyDescent="0.25">
      <c r="A84" s="199"/>
      <c r="B84" s="199"/>
      <c r="C84" s="199"/>
      <c r="D84" s="199">
        <v>3223</v>
      </c>
      <c r="E84" s="199"/>
      <c r="F84" s="56"/>
      <c r="G84" s="205" t="s">
        <v>476</v>
      </c>
      <c r="H84" s="50" t="s">
        <v>30</v>
      </c>
      <c r="I84" s="45">
        <f>I85+I88+I90</f>
        <v>12000</v>
      </c>
      <c r="J84" s="324">
        <f t="shared" ref="J84:K84" si="16">J85+J88+J90</f>
        <v>116000</v>
      </c>
      <c r="K84" s="324">
        <f t="shared" si="16"/>
        <v>128000</v>
      </c>
      <c r="L84" s="43"/>
      <c r="M84" s="43"/>
      <c r="N84" s="39">
        <f t="shared" si="12"/>
        <v>116000</v>
      </c>
      <c r="O84" s="220">
        <f t="shared" si="13"/>
        <v>0</v>
      </c>
      <c r="Q84" s="26"/>
      <c r="R84" s="26"/>
    </row>
    <row r="85" spans="1:18" ht="20.100000000000001" hidden="1" customHeight="1" x14ac:dyDescent="0.25">
      <c r="A85" s="199"/>
      <c r="B85" s="199"/>
      <c r="C85" s="199"/>
      <c r="D85" s="199"/>
      <c r="E85" s="196" t="s">
        <v>142</v>
      </c>
      <c r="F85" s="50"/>
      <c r="G85" s="205" t="s">
        <v>476</v>
      </c>
      <c r="H85" s="50" t="s">
        <v>143</v>
      </c>
      <c r="I85" s="45">
        <f>I86+I87</f>
        <v>5000</v>
      </c>
      <c r="J85" s="324">
        <f t="shared" ref="J85:K85" si="17">J86+J87</f>
        <v>85000</v>
      </c>
      <c r="K85" s="324">
        <f t="shared" si="17"/>
        <v>90000</v>
      </c>
      <c r="L85" s="43"/>
      <c r="M85" s="43"/>
      <c r="N85" s="39">
        <f t="shared" si="12"/>
        <v>85000</v>
      </c>
      <c r="O85" s="220">
        <f t="shared" si="13"/>
        <v>0</v>
      </c>
      <c r="Q85" s="26"/>
      <c r="R85" s="26"/>
    </row>
    <row r="86" spans="1:18" ht="20.100000000000001" hidden="1" customHeight="1" x14ac:dyDescent="0.25">
      <c r="A86" s="199"/>
      <c r="B86" s="199"/>
      <c r="C86" s="199"/>
      <c r="D86" s="199"/>
      <c r="E86" s="196"/>
      <c r="F86" s="50" t="s">
        <v>144</v>
      </c>
      <c r="G86" s="205" t="s">
        <v>476</v>
      </c>
      <c r="H86" s="50" t="s">
        <v>143</v>
      </c>
      <c r="I86" s="45">
        <v>2000</v>
      </c>
      <c r="J86" s="324">
        <f>K86-I86</f>
        <v>38000</v>
      </c>
      <c r="K86" s="324">
        <v>40000</v>
      </c>
      <c r="L86" s="43"/>
      <c r="M86" s="43"/>
      <c r="N86" s="39">
        <f t="shared" si="12"/>
        <v>38000</v>
      </c>
      <c r="O86" s="220">
        <f t="shared" si="13"/>
        <v>0</v>
      </c>
      <c r="Q86" s="26"/>
      <c r="R86" s="26"/>
    </row>
    <row r="87" spans="1:18" ht="20.100000000000001" hidden="1" customHeight="1" x14ac:dyDescent="0.25">
      <c r="A87" s="199"/>
      <c r="B87" s="199"/>
      <c r="C87" s="199"/>
      <c r="D87" s="199"/>
      <c r="E87" s="196"/>
      <c r="F87" s="50" t="s">
        <v>145</v>
      </c>
      <c r="G87" s="205" t="s">
        <v>476</v>
      </c>
      <c r="H87" s="50" t="s">
        <v>146</v>
      </c>
      <c r="I87" s="45">
        <v>3000</v>
      </c>
      <c r="J87" s="324">
        <f>K87-I87</f>
        <v>47000</v>
      </c>
      <c r="K87" s="324">
        <v>50000</v>
      </c>
      <c r="L87" s="43"/>
      <c r="M87" s="43"/>
      <c r="N87" s="39">
        <f t="shared" si="12"/>
        <v>47000</v>
      </c>
      <c r="O87" s="220">
        <f t="shared" si="13"/>
        <v>0</v>
      </c>
      <c r="Q87" s="26"/>
      <c r="R87" s="26"/>
    </row>
    <row r="88" spans="1:18" ht="20.100000000000001" hidden="1" customHeight="1" x14ac:dyDescent="0.25">
      <c r="A88" s="199"/>
      <c r="B88" s="199"/>
      <c r="C88" s="199"/>
      <c r="D88" s="199"/>
      <c r="E88" s="196" t="s">
        <v>147</v>
      </c>
      <c r="F88" s="50"/>
      <c r="G88" s="205" t="s">
        <v>476</v>
      </c>
      <c r="H88" s="50" t="s">
        <v>148</v>
      </c>
      <c r="I88" s="45">
        <f>I89</f>
        <v>5000</v>
      </c>
      <c r="J88" s="324">
        <f t="shared" ref="J88:K88" si="18">J89</f>
        <v>25000</v>
      </c>
      <c r="K88" s="324">
        <f t="shared" si="18"/>
        <v>30000</v>
      </c>
      <c r="L88" s="43"/>
      <c r="M88" s="43"/>
      <c r="N88" s="39">
        <f t="shared" si="12"/>
        <v>25000</v>
      </c>
      <c r="O88" s="220">
        <f t="shared" si="13"/>
        <v>0</v>
      </c>
      <c r="Q88" s="26"/>
      <c r="R88" s="26"/>
    </row>
    <row r="89" spans="1:18" ht="20.100000000000001" hidden="1" customHeight="1" x14ac:dyDescent="0.25">
      <c r="A89" s="199"/>
      <c r="B89" s="199"/>
      <c r="C89" s="199"/>
      <c r="D89" s="199"/>
      <c r="E89" s="196"/>
      <c r="F89" s="50" t="s">
        <v>149</v>
      </c>
      <c r="G89" s="205" t="s">
        <v>476</v>
      </c>
      <c r="H89" s="50" t="s">
        <v>148</v>
      </c>
      <c r="I89" s="45">
        <v>5000</v>
      </c>
      <c r="J89" s="324">
        <f>K89-I89</f>
        <v>25000</v>
      </c>
      <c r="K89" s="324">
        <v>30000</v>
      </c>
      <c r="L89" s="43"/>
      <c r="M89" s="43"/>
      <c r="N89" s="39">
        <f t="shared" si="12"/>
        <v>25000</v>
      </c>
      <c r="O89" s="220">
        <f t="shared" si="13"/>
        <v>0</v>
      </c>
      <c r="Q89" s="26"/>
      <c r="R89" s="26"/>
    </row>
    <row r="90" spans="1:18" ht="20.100000000000001" hidden="1" customHeight="1" x14ac:dyDescent="0.25">
      <c r="A90" s="199"/>
      <c r="B90" s="199"/>
      <c r="C90" s="199"/>
      <c r="D90" s="199"/>
      <c r="E90" s="196" t="s">
        <v>150</v>
      </c>
      <c r="F90" s="50"/>
      <c r="G90" s="205" t="s">
        <v>476</v>
      </c>
      <c r="H90" s="50" t="s">
        <v>151</v>
      </c>
      <c r="I90" s="45">
        <f>I91</f>
        <v>2000</v>
      </c>
      <c r="J90" s="324">
        <f t="shared" ref="J90:K90" si="19">J91</f>
        <v>6000</v>
      </c>
      <c r="K90" s="324">
        <f t="shared" si="19"/>
        <v>8000</v>
      </c>
      <c r="L90" s="43"/>
      <c r="M90" s="43"/>
      <c r="N90" s="39">
        <f t="shared" si="12"/>
        <v>6000</v>
      </c>
      <c r="O90" s="220">
        <f t="shared" si="13"/>
        <v>0</v>
      </c>
    </row>
    <row r="91" spans="1:18" ht="20.100000000000001" hidden="1" customHeight="1" x14ac:dyDescent="0.25">
      <c r="A91" s="199"/>
      <c r="B91" s="199"/>
      <c r="C91" s="199"/>
      <c r="D91" s="199"/>
      <c r="E91" s="196"/>
      <c r="F91" s="50" t="s">
        <v>152</v>
      </c>
      <c r="G91" s="205" t="s">
        <v>476</v>
      </c>
      <c r="H91" s="50" t="s">
        <v>151</v>
      </c>
      <c r="I91" s="45">
        <v>2000</v>
      </c>
      <c r="J91" s="324">
        <f>K91-I91</f>
        <v>6000</v>
      </c>
      <c r="K91" s="324">
        <v>8000</v>
      </c>
      <c r="L91" s="43"/>
      <c r="M91" s="43"/>
      <c r="N91" s="39">
        <f t="shared" si="12"/>
        <v>6000</v>
      </c>
      <c r="O91" s="220">
        <f t="shared" si="13"/>
        <v>0</v>
      </c>
    </row>
    <row r="92" spans="1:18" ht="31.5" hidden="1" customHeight="1" x14ac:dyDescent="0.25">
      <c r="A92" s="199"/>
      <c r="B92" s="199"/>
      <c r="C92" s="199"/>
      <c r="D92" s="199">
        <v>3224</v>
      </c>
      <c r="E92" s="199"/>
      <c r="F92" s="56"/>
      <c r="G92" s="205" t="s">
        <v>476</v>
      </c>
      <c r="H92" s="53" t="s">
        <v>153</v>
      </c>
      <c r="I92" s="45">
        <v>0</v>
      </c>
      <c r="J92" s="324">
        <v>0</v>
      </c>
      <c r="K92" s="324">
        <v>0</v>
      </c>
      <c r="L92" s="43"/>
      <c r="M92" s="43"/>
      <c r="N92" s="39">
        <f t="shared" si="12"/>
        <v>0</v>
      </c>
      <c r="O92" s="220">
        <f t="shared" si="13"/>
        <v>0</v>
      </c>
    </row>
    <row r="93" spans="1:18" ht="30.75" hidden="1" customHeight="1" x14ac:dyDescent="0.25">
      <c r="A93" s="199"/>
      <c r="B93" s="199"/>
      <c r="C93" s="199"/>
      <c r="D93" s="199"/>
      <c r="E93" s="196" t="s">
        <v>154</v>
      </c>
      <c r="F93" s="50"/>
      <c r="G93" s="205" t="s">
        <v>476</v>
      </c>
      <c r="H93" s="50" t="s">
        <v>155</v>
      </c>
      <c r="I93" s="45"/>
      <c r="J93" s="324"/>
      <c r="K93" s="324"/>
      <c r="L93" s="43"/>
      <c r="M93" s="43"/>
      <c r="N93" s="39">
        <f t="shared" si="12"/>
        <v>0</v>
      </c>
      <c r="O93" s="220">
        <f t="shared" si="13"/>
        <v>0</v>
      </c>
    </row>
    <row r="94" spans="1:18" ht="20.100000000000001" hidden="1" customHeight="1" x14ac:dyDescent="0.25">
      <c r="A94" s="199"/>
      <c r="B94" s="199"/>
      <c r="C94" s="199"/>
      <c r="D94" s="199"/>
      <c r="E94" s="196"/>
      <c r="F94" s="50" t="s">
        <v>156</v>
      </c>
      <c r="G94" s="205" t="s">
        <v>476</v>
      </c>
      <c r="H94" s="50" t="s">
        <v>155</v>
      </c>
      <c r="I94" s="45"/>
      <c r="J94" s="324"/>
      <c r="K94" s="324"/>
      <c r="L94" s="43"/>
      <c r="M94" s="43"/>
      <c r="N94" s="39">
        <f t="shared" si="12"/>
        <v>0</v>
      </c>
      <c r="O94" s="220">
        <f t="shared" si="13"/>
        <v>0</v>
      </c>
    </row>
    <row r="95" spans="1:18" ht="20.100000000000001" hidden="1" customHeight="1" x14ac:dyDescent="0.25">
      <c r="A95" s="199"/>
      <c r="B95" s="199"/>
      <c r="C95" s="199"/>
      <c r="D95" s="199">
        <v>3225</v>
      </c>
      <c r="E95" s="199"/>
      <c r="F95" s="56"/>
      <c r="G95" s="205" t="s">
        <v>476</v>
      </c>
      <c r="H95" s="53" t="s">
        <v>157</v>
      </c>
      <c r="I95" s="45">
        <f>I96</f>
        <v>0</v>
      </c>
      <c r="J95" s="324">
        <f t="shared" ref="J95:K95" si="20">J96</f>
        <v>0</v>
      </c>
      <c r="K95" s="324">
        <f t="shared" si="20"/>
        <v>0</v>
      </c>
      <c r="L95" s="43"/>
      <c r="M95" s="43"/>
      <c r="N95" s="39">
        <f t="shared" si="12"/>
        <v>0</v>
      </c>
      <c r="O95" s="220">
        <f t="shared" si="13"/>
        <v>0</v>
      </c>
    </row>
    <row r="96" spans="1:18" ht="20.100000000000001" hidden="1" customHeight="1" x14ac:dyDescent="0.25">
      <c r="A96" s="199"/>
      <c r="B96" s="199"/>
      <c r="C96" s="199"/>
      <c r="D96" s="199"/>
      <c r="E96" s="196" t="s">
        <v>158</v>
      </c>
      <c r="F96" s="50"/>
      <c r="G96" s="205" t="s">
        <v>476</v>
      </c>
      <c r="H96" s="50" t="s">
        <v>159</v>
      </c>
      <c r="I96" s="45">
        <f>I97</f>
        <v>0</v>
      </c>
      <c r="J96" s="324">
        <f t="shared" ref="J96:K96" si="21">J97</f>
        <v>0</v>
      </c>
      <c r="K96" s="324">
        <f t="shared" si="21"/>
        <v>0</v>
      </c>
      <c r="L96" s="43"/>
      <c r="M96" s="43"/>
      <c r="N96" s="39">
        <f t="shared" si="12"/>
        <v>0</v>
      </c>
      <c r="O96" s="220">
        <f t="shared" si="13"/>
        <v>0</v>
      </c>
    </row>
    <row r="97" spans="1:18" ht="20.100000000000001" hidden="1" customHeight="1" x14ac:dyDescent="0.25">
      <c r="A97" s="199"/>
      <c r="B97" s="199"/>
      <c r="C97" s="199"/>
      <c r="D97" s="199"/>
      <c r="E97" s="196"/>
      <c r="F97" s="50" t="s">
        <v>160</v>
      </c>
      <c r="G97" s="205" t="s">
        <v>476</v>
      </c>
      <c r="H97" s="50" t="s">
        <v>159</v>
      </c>
      <c r="I97" s="45">
        <v>0</v>
      </c>
      <c r="J97" s="324">
        <f>K97-I97</f>
        <v>0</v>
      </c>
      <c r="K97" s="324">
        <v>0</v>
      </c>
      <c r="L97" s="43"/>
      <c r="M97" s="43"/>
      <c r="N97" s="39">
        <f t="shared" si="12"/>
        <v>0</v>
      </c>
      <c r="O97" s="220">
        <f t="shared" si="13"/>
        <v>0</v>
      </c>
    </row>
    <row r="98" spans="1:18" ht="20.100000000000001" hidden="1" customHeight="1" x14ac:dyDescent="0.25">
      <c r="A98" s="199"/>
      <c r="B98" s="199"/>
      <c r="C98" s="199"/>
      <c r="D98" s="199"/>
      <c r="E98" s="196" t="s">
        <v>161</v>
      </c>
      <c r="F98" s="50"/>
      <c r="G98" s="205" t="s">
        <v>476</v>
      </c>
      <c r="H98" s="50" t="s">
        <v>162</v>
      </c>
      <c r="I98" s="45"/>
      <c r="J98" s="324"/>
      <c r="K98" s="324"/>
      <c r="L98" s="43"/>
      <c r="M98" s="43"/>
      <c r="N98" s="39">
        <f t="shared" si="12"/>
        <v>0</v>
      </c>
      <c r="O98" s="220">
        <f t="shared" si="13"/>
        <v>0</v>
      </c>
    </row>
    <row r="99" spans="1:18" ht="20.100000000000001" hidden="1" customHeight="1" x14ac:dyDescent="0.25">
      <c r="A99" s="199"/>
      <c r="B99" s="199"/>
      <c r="C99" s="199"/>
      <c r="D99" s="199"/>
      <c r="E99" s="196"/>
      <c r="F99" s="50" t="s">
        <v>163</v>
      </c>
      <c r="G99" s="205" t="s">
        <v>476</v>
      </c>
      <c r="H99" s="50" t="s">
        <v>162</v>
      </c>
      <c r="I99" s="45"/>
      <c r="J99" s="324"/>
      <c r="K99" s="324"/>
      <c r="L99" s="43"/>
      <c r="M99" s="43"/>
      <c r="N99" s="39">
        <f t="shared" si="12"/>
        <v>0</v>
      </c>
      <c r="O99" s="220">
        <f t="shared" si="13"/>
        <v>0</v>
      </c>
    </row>
    <row r="100" spans="1:18" ht="20.100000000000001" hidden="1" customHeight="1" x14ac:dyDescent="0.25">
      <c r="A100" s="199"/>
      <c r="B100" s="199"/>
      <c r="C100" s="199"/>
      <c r="D100" s="199">
        <v>3227</v>
      </c>
      <c r="E100" s="199"/>
      <c r="F100" s="56"/>
      <c r="G100" s="205" t="s">
        <v>476</v>
      </c>
      <c r="H100" s="50" t="s">
        <v>33</v>
      </c>
      <c r="I100" s="45">
        <f>I101</f>
        <v>0</v>
      </c>
      <c r="J100" s="324">
        <f t="shared" ref="J100:K100" si="22">J101</f>
        <v>0</v>
      </c>
      <c r="K100" s="324">
        <f t="shared" si="22"/>
        <v>0</v>
      </c>
      <c r="L100" s="43"/>
      <c r="M100" s="43"/>
      <c r="N100" s="39">
        <f t="shared" si="12"/>
        <v>0</v>
      </c>
      <c r="O100" s="220">
        <f t="shared" si="13"/>
        <v>0</v>
      </c>
    </row>
    <row r="101" spans="1:18" ht="20.100000000000001" hidden="1" customHeight="1" x14ac:dyDescent="0.25">
      <c r="A101" s="199"/>
      <c r="B101" s="199"/>
      <c r="C101" s="199"/>
      <c r="D101" s="199"/>
      <c r="E101" s="196" t="s">
        <v>164</v>
      </c>
      <c r="F101" s="50"/>
      <c r="G101" s="205" t="s">
        <v>476</v>
      </c>
      <c r="H101" s="50" t="s">
        <v>165</v>
      </c>
      <c r="I101" s="45">
        <f>I102</f>
        <v>0</v>
      </c>
      <c r="J101" s="324">
        <f t="shared" ref="J101:K101" si="23">J102</f>
        <v>0</v>
      </c>
      <c r="K101" s="324">
        <f t="shared" si="23"/>
        <v>0</v>
      </c>
      <c r="L101" s="43"/>
      <c r="M101" s="43"/>
      <c r="N101" s="39">
        <f t="shared" si="12"/>
        <v>0</v>
      </c>
      <c r="O101" s="220">
        <f t="shared" si="13"/>
        <v>0</v>
      </c>
    </row>
    <row r="102" spans="1:18" ht="20.100000000000001" hidden="1" customHeight="1" x14ac:dyDescent="0.25">
      <c r="A102" s="199"/>
      <c r="B102" s="199"/>
      <c r="C102" s="199"/>
      <c r="D102" s="199"/>
      <c r="E102" s="196"/>
      <c r="F102" s="50" t="s">
        <v>166</v>
      </c>
      <c r="G102" s="205" t="s">
        <v>476</v>
      </c>
      <c r="H102" s="53" t="s">
        <v>165</v>
      </c>
      <c r="I102" s="45">
        <v>0</v>
      </c>
      <c r="J102" s="324">
        <f>K102-I102</f>
        <v>0</v>
      </c>
      <c r="K102" s="324">
        <v>0</v>
      </c>
      <c r="L102" s="43"/>
      <c r="M102" s="43"/>
      <c r="N102" s="39">
        <f t="shared" si="12"/>
        <v>0</v>
      </c>
      <c r="O102" s="220">
        <f t="shared" si="13"/>
        <v>0</v>
      </c>
    </row>
    <row r="103" spans="1:18" s="32" customFormat="1" ht="20.100000000000001" customHeight="1" x14ac:dyDescent="0.25">
      <c r="A103" s="197"/>
      <c r="B103" s="197"/>
      <c r="C103" s="197">
        <v>323</v>
      </c>
      <c r="D103" s="197"/>
      <c r="E103" s="198"/>
      <c r="F103" s="55"/>
      <c r="G103" s="205" t="s">
        <v>476</v>
      </c>
      <c r="H103" s="55" t="s">
        <v>34</v>
      </c>
      <c r="I103" s="37">
        <f>I104+I119+I145+I137+I113</f>
        <v>92000</v>
      </c>
      <c r="J103" s="323">
        <f t="shared" ref="J103:K103" si="24">J104+J119+J145+J137+J113</f>
        <v>158000</v>
      </c>
      <c r="K103" s="323">
        <f t="shared" si="24"/>
        <v>250000</v>
      </c>
      <c r="L103" s="43">
        <f>L104+L119+L145</f>
        <v>17700</v>
      </c>
      <c r="M103" s="43">
        <f>M104+M119+M145</f>
        <v>17700</v>
      </c>
      <c r="N103" s="39">
        <f t="shared" si="12"/>
        <v>158000</v>
      </c>
      <c r="O103" s="220">
        <f t="shared" si="13"/>
        <v>0</v>
      </c>
      <c r="P103" s="311"/>
      <c r="Q103" s="31"/>
      <c r="R103" s="31"/>
    </row>
    <row r="104" spans="1:18" s="25" customFormat="1" ht="20.100000000000001" hidden="1" customHeight="1" x14ac:dyDescent="0.25">
      <c r="A104" s="199"/>
      <c r="B104" s="199"/>
      <c r="C104" s="199"/>
      <c r="D104" s="199">
        <v>3231</v>
      </c>
      <c r="E104" s="199"/>
      <c r="F104" s="56"/>
      <c r="G104" s="205" t="s">
        <v>476</v>
      </c>
      <c r="H104" s="50" t="s">
        <v>167</v>
      </c>
      <c r="I104" s="45">
        <f>I105+I109</f>
        <v>12000</v>
      </c>
      <c r="J104" s="324">
        <f>J105+J109</f>
        <v>32000</v>
      </c>
      <c r="K104" s="324">
        <f>K105+K109</f>
        <v>44000</v>
      </c>
      <c r="L104" s="46">
        <f>L105+L109</f>
        <v>7300</v>
      </c>
      <c r="M104" s="46">
        <f>M105+M109</f>
        <v>7300</v>
      </c>
      <c r="N104" s="39">
        <f t="shared" si="12"/>
        <v>32000</v>
      </c>
      <c r="O104" s="220">
        <f t="shared" si="13"/>
        <v>0</v>
      </c>
      <c r="P104" s="308"/>
    </row>
    <row r="105" spans="1:18" ht="20.100000000000001" hidden="1" customHeight="1" x14ac:dyDescent="0.25">
      <c r="A105" s="199"/>
      <c r="B105" s="199"/>
      <c r="C105" s="199"/>
      <c r="D105" s="199"/>
      <c r="E105" s="196" t="s">
        <v>168</v>
      </c>
      <c r="F105" s="50"/>
      <c r="G105" s="205" t="s">
        <v>476</v>
      </c>
      <c r="H105" s="50" t="s">
        <v>169</v>
      </c>
      <c r="I105" s="45">
        <f t="shared" ref="I105:M105" si="25">I106</f>
        <v>10000</v>
      </c>
      <c r="J105" s="324">
        <f t="shared" si="25"/>
        <v>30000</v>
      </c>
      <c r="K105" s="324">
        <f t="shared" si="25"/>
        <v>40000</v>
      </c>
      <c r="L105" s="46">
        <f t="shared" si="25"/>
        <v>2300</v>
      </c>
      <c r="M105" s="46">
        <f t="shared" si="25"/>
        <v>2300</v>
      </c>
      <c r="N105" s="39">
        <f t="shared" si="12"/>
        <v>30000</v>
      </c>
      <c r="O105" s="220">
        <f t="shared" si="13"/>
        <v>0</v>
      </c>
    </row>
    <row r="106" spans="1:18" ht="20.100000000000001" hidden="1" customHeight="1" x14ac:dyDescent="0.25">
      <c r="A106" s="199"/>
      <c r="B106" s="199"/>
      <c r="C106" s="199"/>
      <c r="D106" s="199"/>
      <c r="E106" s="196"/>
      <c r="F106" s="50" t="s">
        <v>170</v>
      </c>
      <c r="G106" s="205" t="s">
        <v>476</v>
      </c>
      <c r="H106" s="50" t="s">
        <v>169</v>
      </c>
      <c r="I106" s="45">
        <v>10000</v>
      </c>
      <c r="J106" s="324">
        <f>K106-I106</f>
        <v>30000</v>
      </c>
      <c r="K106" s="324">
        <v>40000</v>
      </c>
      <c r="L106" s="46">
        <v>2300</v>
      </c>
      <c r="M106" s="46">
        <v>2300</v>
      </c>
      <c r="N106" s="39">
        <f t="shared" si="12"/>
        <v>30000</v>
      </c>
      <c r="O106" s="220">
        <f t="shared" si="13"/>
        <v>0</v>
      </c>
      <c r="Q106" s="26"/>
      <c r="R106" s="26"/>
    </row>
    <row r="107" spans="1:18" ht="20.100000000000001" hidden="1" customHeight="1" x14ac:dyDescent="0.25">
      <c r="A107" s="199"/>
      <c r="B107" s="199"/>
      <c r="C107" s="199"/>
      <c r="D107" s="199"/>
      <c r="E107" s="196" t="s">
        <v>171</v>
      </c>
      <c r="F107" s="50"/>
      <c r="G107" s="205" t="s">
        <v>476</v>
      </c>
      <c r="H107" s="50" t="s">
        <v>172</v>
      </c>
      <c r="I107" s="45"/>
      <c r="J107" s="324"/>
      <c r="K107" s="324"/>
      <c r="L107" s="46"/>
      <c r="M107" s="46"/>
      <c r="N107" s="39">
        <f t="shared" si="12"/>
        <v>0</v>
      </c>
      <c r="O107" s="220">
        <f t="shared" si="13"/>
        <v>0</v>
      </c>
      <c r="Q107" s="26"/>
      <c r="R107" s="26"/>
    </row>
    <row r="108" spans="1:18" ht="20.100000000000001" hidden="1" customHeight="1" x14ac:dyDescent="0.25">
      <c r="A108" s="199"/>
      <c r="B108" s="199"/>
      <c r="C108" s="199"/>
      <c r="D108" s="199"/>
      <c r="E108" s="196"/>
      <c r="F108" s="50" t="s">
        <v>173</v>
      </c>
      <c r="G108" s="205" t="s">
        <v>476</v>
      </c>
      <c r="H108" s="50" t="s">
        <v>172</v>
      </c>
      <c r="I108" s="45"/>
      <c r="J108" s="324"/>
      <c r="K108" s="324"/>
      <c r="L108" s="46"/>
      <c r="M108" s="46"/>
      <c r="N108" s="39">
        <f t="shared" si="12"/>
        <v>0</v>
      </c>
      <c r="O108" s="220">
        <f t="shared" si="13"/>
        <v>0</v>
      </c>
      <c r="Q108" s="26"/>
      <c r="R108" s="26"/>
    </row>
    <row r="109" spans="1:18" ht="20.100000000000001" hidden="1" customHeight="1" x14ac:dyDescent="0.25">
      <c r="A109" s="199"/>
      <c r="B109" s="199"/>
      <c r="C109" s="199"/>
      <c r="D109" s="199"/>
      <c r="E109" s="196" t="s">
        <v>174</v>
      </c>
      <c r="F109" s="50"/>
      <c r="G109" s="205" t="s">
        <v>476</v>
      </c>
      <c r="H109" s="50" t="s">
        <v>175</v>
      </c>
      <c r="I109" s="45">
        <f>I110</f>
        <v>2000</v>
      </c>
      <c r="J109" s="324">
        <f>J110</f>
        <v>2000</v>
      </c>
      <c r="K109" s="324">
        <f>K110</f>
        <v>4000</v>
      </c>
      <c r="L109" s="46">
        <f>L110</f>
        <v>5000</v>
      </c>
      <c r="M109" s="46">
        <f>M110</f>
        <v>5000</v>
      </c>
      <c r="N109" s="39">
        <f t="shared" si="12"/>
        <v>2000</v>
      </c>
      <c r="O109" s="220">
        <f t="shared" si="13"/>
        <v>0</v>
      </c>
      <c r="Q109" s="26"/>
      <c r="R109" s="26"/>
    </row>
    <row r="110" spans="1:18" ht="20.100000000000001" hidden="1" customHeight="1" x14ac:dyDescent="0.25">
      <c r="A110" s="199"/>
      <c r="B110" s="199"/>
      <c r="C110" s="199"/>
      <c r="D110" s="199"/>
      <c r="E110" s="196"/>
      <c r="F110" s="50" t="s">
        <v>176</v>
      </c>
      <c r="G110" s="205" t="s">
        <v>476</v>
      </c>
      <c r="H110" s="50" t="s">
        <v>175</v>
      </c>
      <c r="I110" s="45">
        <v>2000</v>
      </c>
      <c r="J110" s="324">
        <f>K110-I110</f>
        <v>2000</v>
      </c>
      <c r="K110" s="324">
        <v>4000</v>
      </c>
      <c r="L110" s="46">
        <v>5000</v>
      </c>
      <c r="M110" s="46">
        <v>5000</v>
      </c>
      <c r="N110" s="39">
        <f t="shared" si="12"/>
        <v>2000</v>
      </c>
      <c r="O110" s="220">
        <f t="shared" si="13"/>
        <v>0</v>
      </c>
      <c r="Q110" s="26"/>
      <c r="R110" s="26"/>
    </row>
    <row r="111" spans="1:18" ht="20.100000000000001" hidden="1" customHeight="1" x14ac:dyDescent="0.25">
      <c r="A111" s="199"/>
      <c r="B111" s="199"/>
      <c r="C111" s="199"/>
      <c r="D111" s="199"/>
      <c r="E111" s="196" t="s">
        <v>177</v>
      </c>
      <c r="F111" s="50"/>
      <c r="G111" s="205" t="s">
        <v>476</v>
      </c>
      <c r="H111" s="50" t="s">
        <v>178</v>
      </c>
      <c r="I111" s="45"/>
      <c r="J111" s="324"/>
      <c r="K111" s="324"/>
      <c r="L111" s="46"/>
      <c r="M111" s="46"/>
      <c r="N111" s="39">
        <f t="shared" si="12"/>
        <v>0</v>
      </c>
      <c r="O111" s="220">
        <f t="shared" si="13"/>
        <v>0</v>
      </c>
      <c r="Q111" s="26"/>
      <c r="R111" s="26"/>
    </row>
    <row r="112" spans="1:18" ht="20.100000000000001" hidden="1" customHeight="1" x14ac:dyDescent="0.25">
      <c r="A112" s="199"/>
      <c r="B112" s="199"/>
      <c r="C112" s="199"/>
      <c r="D112" s="199"/>
      <c r="E112" s="196"/>
      <c r="F112" s="50" t="s">
        <v>179</v>
      </c>
      <c r="G112" s="205" t="s">
        <v>476</v>
      </c>
      <c r="H112" s="50" t="s">
        <v>178</v>
      </c>
      <c r="I112" s="45"/>
      <c r="J112" s="324"/>
      <c r="K112" s="324"/>
      <c r="L112" s="46"/>
      <c r="M112" s="46"/>
      <c r="N112" s="39">
        <f t="shared" si="12"/>
        <v>0</v>
      </c>
      <c r="O112" s="220">
        <f t="shared" si="13"/>
        <v>0</v>
      </c>
      <c r="Q112" s="26"/>
      <c r="R112" s="26"/>
    </row>
    <row r="113" spans="1:18" ht="20.100000000000001" hidden="1" customHeight="1" x14ac:dyDescent="0.25">
      <c r="A113" s="199"/>
      <c r="B113" s="199"/>
      <c r="C113" s="199"/>
      <c r="D113" s="199">
        <v>3232</v>
      </c>
      <c r="E113" s="196"/>
      <c r="F113" s="50"/>
      <c r="G113" s="205" t="s">
        <v>476</v>
      </c>
      <c r="H113" s="50" t="s">
        <v>36</v>
      </c>
      <c r="I113" s="45">
        <f>I114</f>
        <v>20000</v>
      </c>
      <c r="J113" s="324">
        <f>J114</f>
        <v>20000</v>
      </c>
      <c r="K113" s="324">
        <f>K114</f>
        <v>40000</v>
      </c>
      <c r="L113" s="46"/>
      <c r="M113" s="46"/>
      <c r="N113" s="39">
        <f t="shared" si="12"/>
        <v>20000</v>
      </c>
      <c r="O113" s="220">
        <f t="shared" si="13"/>
        <v>0</v>
      </c>
      <c r="Q113" s="26"/>
      <c r="R113" s="26"/>
    </row>
    <row r="114" spans="1:18" ht="25.5" hidden="1" x14ac:dyDescent="0.25">
      <c r="A114" s="199"/>
      <c r="B114" s="199"/>
      <c r="C114" s="199"/>
      <c r="D114" s="199"/>
      <c r="E114" s="196" t="s">
        <v>180</v>
      </c>
      <c r="F114" s="50"/>
      <c r="G114" s="205" t="s">
        <v>476</v>
      </c>
      <c r="H114" s="50" t="s">
        <v>181</v>
      </c>
      <c r="I114" s="45">
        <f>I115</f>
        <v>20000</v>
      </c>
      <c r="J114" s="324">
        <f t="shared" ref="J114:K114" si="26">J115</f>
        <v>20000</v>
      </c>
      <c r="K114" s="324">
        <f t="shared" si="26"/>
        <v>40000</v>
      </c>
      <c r="L114" s="46"/>
      <c r="M114" s="46"/>
      <c r="N114" s="39">
        <f t="shared" si="12"/>
        <v>20000</v>
      </c>
      <c r="O114" s="220">
        <f t="shared" si="13"/>
        <v>0</v>
      </c>
      <c r="Q114" s="26"/>
      <c r="R114" s="26"/>
    </row>
    <row r="115" spans="1:18" ht="25.5" hidden="1" x14ac:dyDescent="0.25">
      <c r="A115" s="199"/>
      <c r="B115" s="199"/>
      <c r="C115" s="199"/>
      <c r="D115" s="199"/>
      <c r="E115" s="196"/>
      <c r="F115" s="50" t="s">
        <v>182</v>
      </c>
      <c r="G115" s="205" t="s">
        <v>476</v>
      </c>
      <c r="H115" s="50" t="s">
        <v>181</v>
      </c>
      <c r="I115" s="45">
        <v>20000</v>
      </c>
      <c r="J115" s="324">
        <f>K115-I115</f>
        <v>20000</v>
      </c>
      <c r="K115" s="324">
        <v>40000</v>
      </c>
      <c r="L115" s="46"/>
      <c r="M115" s="46"/>
      <c r="N115" s="39">
        <f t="shared" si="12"/>
        <v>20000</v>
      </c>
      <c r="O115" s="220">
        <f t="shared" si="13"/>
        <v>0</v>
      </c>
      <c r="Q115" s="26"/>
      <c r="R115" s="26"/>
    </row>
    <row r="116" spans="1:18" ht="20.100000000000001" hidden="1" customHeight="1" x14ac:dyDescent="0.25">
      <c r="A116" s="199"/>
      <c r="B116" s="199"/>
      <c r="C116" s="199"/>
      <c r="D116" s="199">
        <v>3233</v>
      </c>
      <c r="E116" s="199"/>
      <c r="F116" s="56"/>
      <c r="G116" s="205" t="s">
        <v>476</v>
      </c>
      <c r="H116" s="50" t="s">
        <v>37</v>
      </c>
      <c r="I116" s="45"/>
      <c r="J116" s="324"/>
      <c r="K116" s="324"/>
      <c r="L116" s="46"/>
      <c r="M116" s="46"/>
      <c r="N116" s="39">
        <f t="shared" si="12"/>
        <v>0</v>
      </c>
      <c r="O116" s="220">
        <f t="shared" si="13"/>
        <v>0</v>
      </c>
      <c r="Q116" s="26"/>
      <c r="R116" s="26"/>
    </row>
    <row r="117" spans="1:18" ht="20.100000000000001" hidden="1" customHeight="1" x14ac:dyDescent="0.25">
      <c r="A117" s="199"/>
      <c r="B117" s="199"/>
      <c r="C117" s="199"/>
      <c r="D117" s="199"/>
      <c r="E117" s="196" t="s">
        <v>183</v>
      </c>
      <c r="F117" s="50"/>
      <c r="G117" s="205" t="s">
        <v>476</v>
      </c>
      <c r="H117" s="50" t="s">
        <v>184</v>
      </c>
      <c r="I117" s="45"/>
      <c r="J117" s="324"/>
      <c r="K117" s="324"/>
      <c r="L117" s="46"/>
      <c r="M117" s="46"/>
      <c r="N117" s="39">
        <f t="shared" si="12"/>
        <v>0</v>
      </c>
      <c r="O117" s="220">
        <f t="shared" si="13"/>
        <v>0</v>
      </c>
      <c r="Q117" s="26"/>
      <c r="R117" s="26"/>
    </row>
    <row r="118" spans="1:18" ht="20.100000000000001" hidden="1" customHeight="1" x14ac:dyDescent="0.25">
      <c r="A118" s="199"/>
      <c r="B118" s="199"/>
      <c r="C118" s="199"/>
      <c r="D118" s="199"/>
      <c r="E118" s="196"/>
      <c r="F118" s="50" t="s">
        <v>185</v>
      </c>
      <c r="G118" s="205" t="s">
        <v>476</v>
      </c>
      <c r="H118" s="50" t="s">
        <v>184</v>
      </c>
      <c r="I118" s="45"/>
      <c r="J118" s="324"/>
      <c r="K118" s="324"/>
      <c r="L118" s="46"/>
      <c r="M118" s="46"/>
      <c r="N118" s="39">
        <f t="shared" si="12"/>
        <v>0</v>
      </c>
      <c r="O118" s="220">
        <f t="shared" si="13"/>
        <v>0</v>
      </c>
      <c r="Q118" s="26"/>
      <c r="R118" s="26"/>
    </row>
    <row r="119" spans="1:18" ht="20.100000000000001" hidden="1" customHeight="1" x14ac:dyDescent="0.25">
      <c r="A119" s="199"/>
      <c r="B119" s="199"/>
      <c r="C119" s="199"/>
      <c r="D119" s="199">
        <v>3234</v>
      </c>
      <c r="E119" s="199"/>
      <c r="F119" s="56"/>
      <c r="G119" s="205" t="s">
        <v>476</v>
      </c>
      <c r="H119" s="50" t="s">
        <v>38</v>
      </c>
      <c r="I119" s="45">
        <f>I124+I122+I120</f>
        <v>12000</v>
      </c>
      <c r="J119" s="324">
        <f t="shared" ref="J119:K119" si="27">J124+J122+J120</f>
        <v>49000</v>
      </c>
      <c r="K119" s="324">
        <f t="shared" si="27"/>
        <v>61000</v>
      </c>
      <c r="L119" s="46">
        <f>L124</f>
        <v>3000</v>
      </c>
      <c r="M119" s="46">
        <f>M124</f>
        <v>3000</v>
      </c>
      <c r="N119" s="39">
        <f t="shared" si="12"/>
        <v>49000</v>
      </c>
      <c r="O119" s="220">
        <f t="shared" si="13"/>
        <v>0</v>
      </c>
      <c r="P119" s="80"/>
      <c r="Q119" s="26"/>
      <c r="R119" s="26"/>
    </row>
    <row r="120" spans="1:18" ht="20.100000000000001" hidden="1" customHeight="1" x14ac:dyDescent="0.25">
      <c r="A120" s="199"/>
      <c r="B120" s="199"/>
      <c r="C120" s="199"/>
      <c r="D120" s="199"/>
      <c r="E120" s="196" t="s">
        <v>186</v>
      </c>
      <c r="F120" s="50"/>
      <c r="G120" s="205" t="s">
        <v>476</v>
      </c>
      <c r="H120" s="50" t="s">
        <v>187</v>
      </c>
      <c r="I120" s="45">
        <f>I121</f>
        <v>2000</v>
      </c>
      <c r="J120" s="324">
        <f t="shared" ref="J120" si="28">J121</f>
        <v>4000</v>
      </c>
      <c r="K120" s="324">
        <f>K121</f>
        <v>6000</v>
      </c>
      <c r="L120" s="46"/>
      <c r="M120" s="46"/>
      <c r="N120" s="39">
        <f t="shared" si="12"/>
        <v>4000</v>
      </c>
      <c r="O120" s="220">
        <f t="shared" si="13"/>
        <v>0</v>
      </c>
      <c r="Q120" s="26"/>
      <c r="R120" s="26"/>
    </row>
    <row r="121" spans="1:18" ht="20.100000000000001" hidden="1" customHeight="1" x14ac:dyDescent="0.25">
      <c r="A121" s="199"/>
      <c r="B121" s="199"/>
      <c r="C121" s="199"/>
      <c r="D121" s="199"/>
      <c r="E121" s="196"/>
      <c r="F121" s="50" t="s">
        <v>188</v>
      </c>
      <c r="G121" s="205" t="s">
        <v>476</v>
      </c>
      <c r="H121" s="50" t="s">
        <v>187</v>
      </c>
      <c r="I121" s="45">
        <v>2000</v>
      </c>
      <c r="J121" s="324">
        <f>K121-I121</f>
        <v>4000</v>
      </c>
      <c r="K121" s="324">
        <v>6000</v>
      </c>
      <c r="L121" s="46"/>
      <c r="M121" s="46"/>
      <c r="N121" s="39">
        <f t="shared" si="12"/>
        <v>4000</v>
      </c>
      <c r="O121" s="220">
        <f t="shared" si="13"/>
        <v>0</v>
      </c>
      <c r="Q121" s="26"/>
      <c r="R121" s="26"/>
    </row>
    <row r="122" spans="1:18" ht="20.100000000000001" hidden="1" customHeight="1" x14ac:dyDescent="0.25">
      <c r="A122" s="199"/>
      <c r="B122" s="199"/>
      <c r="C122" s="199"/>
      <c r="D122" s="199"/>
      <c r="E122" s="196" t="s">
        <v>189</v>
      </c>
      <c r="F122" s="50"/>
      <c r="G122" s="205" t="s">
        <v>476</v>
      </c>
      <c r="H122" s="50" t="s">
        <v>190</v>
      </c>
      <c r="I122" s="45">
        <f>I123</f>
        <v>7000</v>
      </c>
      <c r="J122" s="324">
        <f t="shared" ref="J122:K122" si="29">J123</f>
        <v>43000</v>
      </c>
      <c r="K122" s="324">
        <f t="shared" si="29"/>
        <v>50000</v>
      </c>
      <c r="L122" s="46"/>
      <c r="M122" s="46"/>
      <c r="N122" s="39">
        <f t="shared" si="12"/>
        <v>43000</v>
      </c>
      <c r="O122" s="220">
        <f t="shared" si="13"/>
        <v>0</v>
      </c>
      <c r="P122" s="307"/>
      <c r="Q122" s="26"/>
      <c r="R122" s="26"/>
    </row>
    <row r="123" spans="1:18" ht="20.100000000000001" hidden="1" customHeight="1" x14ac:dyDescent="0.25">
      <c r="A123" s="199"/>
      <c r="B123" s="199"/>
      <c r="C123" s="199"/>
      <c r="D123" s="199"/>
      <c r="E123" s="196"/>
      <c r="F123" s="50" t="s">
        <v>191</v>
      </c>
      <c r="G123" s="205" t="s">
        <v>476</v>
      </c>
      <c r="H123" s="50" t="s">
        <v>190</v>
      </c>
      <c r="I123" s="45">
        <v>7000</v>
      </c>
      <c r="J123" s="324">
        <f>K123-I123</f>
        <v>43000</v>
      </c>
      <c r="K123" s="324">
        <v>50000</v>
      </c>
      <c r="L123" s="46"/>
      <c r="M123" s="46"/>
      <c r="N123" s="39">
        <f t="shared" si="12"/>
        <v>43000</v>
      </c>
      <c r="O123" s="220">
        <f t="shared" si="13"/>
        <v>0</v>
      </c>
      <c r="P123" s="307"/>
      <c r="Q123" s="26"/>
      <c r="R123" s="26"/>
    </row>
    <row r="124" spans="1:18" ht="20.100000000000001" hidden="1" customHeight="1" x14ac:dyDescent="0.25">
      <c r="A124" s="199"/>
      <c r="B124" s="199"/>
      <c r="C124" s="199"/>
      <c r="D124" s="199"/>
      <c r="E124" s="196" t="s">
        <v>192</v>
      </c>
      <c r="F124" s="50"/>
      <c r="G124" s="205" t="s">
        <v>476</v>
      </c>
      <c r="H124" s="50" t="s">
        <v>193</v>
      </c>
      <c r="I124" s="45">
        <f>I126+I125</f>
        <v>3000</v>
      </c>
      <c r="J124" s="324">
        <f t="shared" ref="J124:K124" si="30">J126+J125</f>
        <v>2000</v>
      </c>
      <c r="K124" s="324">
        <f t="shared" si="30"/>
        <v>5000</v>
      </c>
      <c r="L124" s="46">
        <f>L126</f>
        <v>3000</v>
      </c>
      <c r="M124" s="46">
        <f>M126</f>
        <v>3000</v>
      </c>
      <c r="N124" s="39">
        <f t="shared" si="12"/>
        <v>2000</v>
      </c>
      <c r="O124" s="220">
        <f t="shared" si="13"/>
        <v>0</v>
      </c>
      <c r="P124" s="307"/>
      <c r="Q124" s="26"/>
      <c r="R124" s="26"/>
    </row>
    <row r="125" spans="1:18" ht="20.100000000000001" hidden="1" customHeight="1" x14ac:dyDescent="0.25">
      <c r="A125" s="199"/>
      <c r="B125" s="199"/>
      <c r="C125" s="199"/>
      <c r="D125" s="199"/>
      <c r="E125" s="196"/>
      <c r="F125" s="50" t="s">
        <v>194</v>
      </c>
      <c r="G125" s="205" t="s">
        <v>476</v>
      </c>
      <c r="H125" s="50" t="s">
        <v>193</v>
      </c>
      <c r="I125" s="45">
        <v>0</v>
      </c>
      <c r="J125" s="324">
        <f>K125-I125</f>
        <v>0</v>
      </c>
      <c r="K125" s="324">
        <v>0</v>
      </c>
      <c r="L125" s="46"/>
      <c r="M125" s="46"/>
      <c r="N125" s="39">
        <f t="shared" si="12"/>
        <v>0</v>
      </c>
      <c r="O125" s="220">
        <f t="shared" si="13"/>
        <v>0</v>
      </c>
      <c r="P125" s="307"/>
      <c r="Q125" s="26"/>
      <c r="R125" s="26"/>
    </row>
    <row r="126" spans="1:18" ht="30" hidden="1" customHeight="1" x14ac:dyDescent="0.25">
      <c r="A126" s="199"/>
      <c r="B126" s="199"/>
      <c r="C126" s="199"/>
      <c r="D126" s="199"/>
      <c r="E126" s="196"/>
      <c r="F126" s="50" t="s">
        <v>195</v>
      </c>
      <c r="G126" s="205" t="s">
        <v>476</v>
      </c>
      <c r="H126" s="50" t="s">
        <v>196</v>
      </c>
      <c r="I126" s="45">
        <v>3000</v>
      </c>
      <c r="J126" s="324">
        <f>K126-I126</f>
        <v>2000</v>
      </c>
      <c r="K126" s="324">
        <v>5000</v>
      </c>
      <c r="L126" s="46">
        <v>3000</v>
      </c>
      <c r="M126" s="46">
        <v>3000</v>
      </c>
      <c r="N126" s="39">
        <f t="shared" si="12"/>
        <v>2000</v>
      </c>
      <c r="O126" s="220">
        <f t="shared" si="13"/>
        <v>0</v>
      </c>
      <c r="P126" s="307"/>
      <c r="Q126" s="26"/>
      <c r="R126" s="26"/>
    </row>
    <row r="127" spans="1:18" ht="20.100000000000001" hidden="1" customHeight="1" x14ac:dyDescent="0.25">
      <c r="A127" s="199"/>
      <c r="B127" s="199"/>
      <c r="C127" s="199"/>
      <c r="D127" s="199">
        <v>3235</v>
      </c>
      <c r="E127" s="199"/>
      <c r="F127" s="56"/>
      <c r="G127" s="205" t="s">
        <v>476</v>
      </c>
      <c r="H127" s="50" t="s">
        <v>39</v>
      </c>
      <c r="I127" s="45"/>
      <c r="J127" s="324"/>
      <c r="K127" s="324"/>
      <c r="L127" s="46"/>
      <c r="M127" s="46"/>
      <c r="N127" s="39">
        <f t="shared" si="12"/>
        <v>0</v>
      </c>
      <c r="O127" s="220">
        <f t="shared" si="13"/>
        <v>0</v>
      </c>
      <c r="P127" s="307"/>
      <c r="Q127" s="26"/>
      <c r="R127" s="26"/>
    </row>
    <row r="128" spans="1:18" ht="20.100000000000001" hidden="1" customHeight="1" x14ac:dyDescent="0.25">
      <c r="A128" s="199"/>
      <c r="B128" s="199"/>
      <c r="C128" s="199"/>
      <c r="D128" s="199"/>
      <c r="E128" s="196" t="s">
        <v>197</v>
      </c>
      <c r="F128" s="50"/>
      <c r="G128" s="205" t="s">
        <v>476</v>
      </c>
      <c r="H128" s="50" t="s">
        <v>198</v>
      </c>
      <c r="I128" s="45"/>
      <c r="J128" s="324"/>
      <c r="K128" s="324"/>
      <c r="L128" s="46"/>
      <c r="M128" s="46"/>
      <c r="N128" s="39">
        <f t="shared" ref="N128:N191" si="31">K128-I128</f>
        <v>0</v>
      </c>
      <c r="O128" s="220">
        <f t="shared" si="13"/>
        <v>0</v>
      </c>
      <c r="P128" s="307"/>
      <c r="Q128" s="26"/>
      <c r="R128" s="26"/>
    </row>
    <row r="129" spans="1:18" ht="20.100000000000001" hidden="1" customHeight="1" x14ac:dyDescent="0.25">
      <c r="A129" s="199"/>
      <c r="B129" s="199"/>
      <c r="C129" s="199"/>
      <c r="D129" s="199"/>
      <c r="E129" s="196"/>
      <c r="F129" s="50" t="s">
        <v>199</v>
      </c>
      <c r="G129" s="205" t="s">
        <v>476</v>
      </c>
      <c r="H129" s="50" t="s">
        <v>198</v>
      </c>
      <c r="I129" s="45"/>
      <c r="J129" s="324"/>
      <c r="K129" s="324"/>
      <c r="L129" s="46"/>
      <c r="M129" s="46"/>
      <c r="N129" s="39">
        <f t="shared" si="31"/>
        <v>0</v>
      </c>
      <c r="O129" s="220">
        <f t="shared" si="13"/>
        <v>0</v>
      </c>
      <c r="P129" s="307"/>
      <c r="Q129" s="26"/>
      <c r="R129" s="26"/>
    </row>
    <row r="130" spans="1:18" ht="20.100000000000001" hidden="1" customHeight="1" x14ac:dyDescent="0.25">
      <c r="A130" s="199"/>
      <c r="B130" s="199"/>
      <c r="C130" s="199"/>
      <c r="D130" s="199"/>
      <c r="E130" s="196" t="s">
        <v>200</v>
      </c>
      <c r="F130" s="50"/>
      <c r="G130" s="205" t="s">
        <v>476</v>
      </c>
      <c r="H130" s="50" t="s">
        <v>201</v>
      </c>
      <c r="I130" s="45"/>
      <c r="J130" s="324"/>
      <c r="K130" s="324"/>
      <c r="L130" s="46"/>
      <c r="M130" s="46"/>
      <c r="N130" s="39">
        <f t="shared" si="31"/>
        <v>0</v>
      </c>
      <c r="O130" s="220">
        <f t="shared" si="13"/>
        <v>0</v>
      </c>
      <c r="P130" s="307"/>
      <c r="Q130" s="26"/>
      <c r="R130" s="26"/>
    </row>
    <row r="131" spans="1:18" ht="20.100000000000001" hidden="1" customHeight="1" x14ac:dyDescent="0.25">
      <c r="A131" s="199"/>
      <c r="B131" s="199"/>
      <c r="C131" s="199"/>
      <c r="D131" s="199"/>
      <c r="E131" s="196"/>
      <c r="F131" s="50" t="s">
        <v>202</v>
      </c>
      <c r="G131" s="205" t="s">
        <v>476</v>
      </c>
      <c r="H131" s="50" t="s">
        <v>201</v>
      </c>
      <c r="I131" s="45"/>
      <c r="J131" s="324"/>
      <c r="K131" s="324"/>
      <c r="L131" s="46"/>
      <c r="M131" s="46"/>
      <c r="N131" s="39">
        <f t="shared" si="31"/>
        <v>0</v>
      </c>
      <c r="O131" s="220">
        <f t="shared" si="13"/>
        <v>0</v>
      </c>
      <c r="P131" s="307"/>
      <c r="Q131" s="26"/>
      <c r="R131" s="26"/>
    </row>
    <row r="132" spans="1:18" ht="20.100000000000001" hidden="1" customHeight="1" x14ac:dyDescent="0.25">
      <c r="A132" s="199"/>
      <c r="B132" s="199"/>
      <c r="C132" s="199"/>
      <c r="D132" s="199">
        <v>3236</v>
      </c>
      <c r="E132" s="199"/>
      <c r="F132" s="56"/>
      <c r="G132" s="205" t="s">
        <v>476</v>
      </c>
      <c r="H132" s="50" t="s">
        <v>40</v>
      </c>
      <c r="I132" s="45"/>
      <c r="J132" s="324"/>
      <c r="K132" s="324"/>
      <c r="L132" s="46"/>
      <c r="M132" s="46"/>
      <c r="N132" s="39">
        <f t="shared" si="31"/>
        <v>0</v>
      </c>
      <c r="O132" s="220">
        <f t="shared" si="13"/>
        <v>0</v>
      </c>
      <c r="P132" s="307"/>
      <c r="Q132" s="26"/>
      <c r="R132" s="26"/>
    </row>
    <row r="133" spans="1:18" ht="20.100000000000001" hidden="1" customHeight="1" x14ac:dyDescent="0.25">
      <c r="A133" s="199"/>
      <c r="B133" s="199"/>
      <c r="C133" s="199"/>
      <c r="D133" s="199"/>
      <c r="E133" s="196" t="s">
        <v>203</v>
      </c>
      <c r="F133" s="50"/>
      <c r="G133" s="205" t="s">
        <v>476</v>
      </c>
      <c r="H133" s="50" t="s">
        <v>204</v>
      </c>
      <c r="I133" s="45"/>
      <c r="J133" s="324"/>
      <c r="K133" s="324"/>
      <c r="L133" s="46"/>
      <c r="M133" s="46"/>
      <c r="N133" s="39">
        <f t="shared" si="31"/>
        <v>0</v>
      </c>
      <c r="O133" s="220">
        <f t="shared" si="13"/>
        <v>0</v>
      </c>
      <c r="P133" s="307"/>
      <c r="Q133" s="26"/>
      <c r="R133" s="26"/>
    </row>
    <row r="134" spans="1:18" ht="20.100000000000001" hidden="1" customHeight="1" x14ac:dyDescent="0.25">
      <c r="A134" s="199"/>
      <c r="B134" s="199"/>
      <c r="C134" s="199"/>
      <c r="D134" s="199"/>
      <c r="E134" s="196"/>
      <c r="F134" s="50" t="s">
        <v>205</v>
      </c>
      <c r="G134" s="205" t="s">
        <v>476</v>
      </c>
      <c r="H134" s="50" t="s">
        <v>204</v>
      </c>
      <c r="I134" s="45"/>
      <c r="J134" s="324"/>
      <c r="K134" s="324"/>
      <c r="L134" s="46"/>
      <c r="M134" s="46"/>
      <c r="N134" s="39">
        <f t="shared" si="31"/>
        <v>0</v>
      </c>
      <c r="O134" s="220">
        <f t="shared" si="13"/>
        <v>0</v>
      </c>
      <c r="P134" s="307"/>
      <c r="Q134" s="26"/>
      <c r="R134" s="26"/>
    </row>
    <row r="135" spans="1:18" ht="20.100000000000001" hidden="1" customHeight="1" x14ac:dyDescent="0.25">
      <c r="A135" s="199"/>
      <c r="B135" s="199"/>
      <c r="C135" s="199"/>
      <c r="D135" s="199"/>
      <c r="E135" s="196" t="s">
        <v>206</v>
      </c>
      <c r="F135" s="50"/>
      <c r="G135" s="205" t="s">
        <v>476</v>
      </c>
      <c r="H135" s="50" t="s">
        <v>207</v>
      </c>
      <c r="I135" s="45"/>
      <c r="J135" s="324"/>
      <c r="K135" s="324"/>
      <c r="L135" s="46"/>
      <c r="M135" s="46"/>
      <c r="N135" s="39">
        <f t="shared" si="31"/>
        <v>0</v>
      </c>
      <c r="O135" s="220">
        <f t="shared" ref="O135:O198" si="32">N135-J135</f>
        <v>0</v>
      </c>
      <c r="P135" s="307"/>
      <c r="Q135" s="26"/>
      <c r="R135" s="26"/>
    </row>
    <row r="136" spans="1:18" ht="20.100000000000001" hidden="1" customHeight="1" x14ac:dyDescent="0.25">
      <c r="A136" s="199"/>
      <c r="B136" s="199"/>
      <c r="C136" s="199"/>
      <c r="D136" s="199"/>
      <c r="E136" s="196"/>
      <c r="F136" s="50" t="s">
        <v>208</v>
      </c>
      <c r="G136" s="205" t="s">
        <v>476</v>
      </c>
      <c r="H136" s="50" t="s">
        <v>207</v>
      </c>
      <c r="I136" s="45"/>
      <c r="J136" s="324"/>
      <c r="K136" s="324"/>
      <c r="L136" s="46"/>
      <c r="M136" s="46"/>
      <c r="N136" s="39">
        <f t="shared" si="31"/>
        <v>0</v>
      </c>
      <c r="O136" s="220">
        <f t="shared" si="32"/>
        <v>0</v>
      </c>
      <c r="P136" s="307"/>
      <c r="Q136" s="26"/>
      <c r="R136" s="26"/>
    </row>
    <row r="137" spans="1:18" ht="20.100000000000001" hidden="1" customHeight="1" x14ac:dyDescent="0.25">
      <c r="A137" s="199"/>
      <c r="B137" s="199"/>
      <c r="C137" s="199"/>
      <c r="D137" s="199">
        <v>3237</v>
      </c>
      <c r="E137" s="199"/>
      <c r="F137" s="56"/>
      <c r="G137" s="205" t="s">
        <v>476</v>
      </c>
      <c r="H137" s="50" t="s">
        <v>209</v>
      </c>
      <c r="I137" s="45">
        <f>I138</f>
        <v>0</v>
      </c>
      <c r="J137" s="324">
        <f t="shared" ref="J137:K137" si="33">J138</f>
        <v>50000</v>
      </c>
      <c r="K137" s="324">
        <f t="shared" si="33"/>
        <v>50000</v>
      </c>
      <c r="L137" s="46"/>
      <c r="M137" s="46"/>
      <c r="N137" s="39">
        <f t="shared" si="31"/>
        <v>50000</v>
      </c>
      <c r="O137" s="220">
        <f t="shared" si="32"/>
        <v>0</v>
      </c>
      <c r="P137" s="307"/>
      <c r="Q137" s="26"/>
      <c r="R137" s="26"/>
    </row>
    <row r="138" spans="1:18" ht="20.100000000000001" hidden="1" customHeight="1" x14ac:dyDescent="0.25">
      <c r="A138" s="199"/>
      <c r="B138" s="199"/>
      <c r="C138" s="199"/>
      <c r="D138" s="199"/>
      <c r="E138" s="196" t="s">
        <v>210</v>
      </c>
      <c r="F138" s="50"/>
      <c r="G138" s="205" t="s">
        <v>476</v>
      </c>
      <c r="H138" s="50" t="s">
        <v>211</v>
      </c>
      <c r="I138" s="45">
        <f>I139</f>
        <v>0</v>
      </c>
      <c r="J138" s="324">
        <f t="shared" ref="J138:K138" si="34">J139</f>
        <v>50000</v>
      </c>
      <c r="K138" s="324">
        <f t="shared" si="34"/>
        <v>50000</v>
      </c>
      <c r="L138" s="46"/>
      <c r="M138" s="46"/>
      <c r="N138" s="39">
        <f t="shared" si="31"/>
        <v>50000</v>
      </c>
      <c r="O138" s="220">
        <f t="shared" si="32"/>
        <v>0</v>
      </c>
      <c r="P138" s="307"/>
      <c r="Q138" s="26"/>
      <c r="R138" s="26"/>
    </row>
    <row r="139" spans="1:18" ht="20.100000000000001" hidden="1" customHeight="1" x14ac:dyDescent="0.25">
      <c r="A139" s="199"/>
      <c r="B139" s="199"/>
      <c r="C139" s="199"/>
      <c r="D139" s="199"/>
      <c r="E139" s="196"/>
      <c r="F139" s="50" t="s">
        <v>212</v>
      </c>
      <c r="G139" s="205" t="s">
        <v>476</v>
      </c>
      <c r="H139" s="50" t="s">
        <v>211</v>
      </c>
      <c r="I139" s="45">
        <v>0</v>
      </c>
      <c r="J139" s="324">
        <f>K139-I139</f>
        <v>50000</v>
      </c>
      <c r="K139" s="324">
        <v>50000</v>
      </c>
      <c r="L139" s="46"/>
      <c r="M139" s="46"/>
      <c r="N139" s="39">
        <f t="shared" si="31"/>
        <v>50000</v>
      </c>
      <c r="O139" s="220">
        <f t="shared" si="32"/>
        <v>0</v>
      </c>
      <c r="P139" s="307"/>
      <c r="Q139" s="26"/>
      <c r="R139" s="26"/>
    </row>
    <row r="140" spans="1:18" ht="20.100000000000001" hidden="1" customHeight="1" x14ac:dyDescent="0.25">
      <c r="A140" s="199"/>
      <c r="B140" s="199"/>
      <c r="C140" s="199"/>
      <c r="D140" s="199"/>
      <c r="E140" s="196" t="s">
        <v>213</v>
      </c>
      <c r="F140" s="50"/>
      <c r="G140" s="205" t="s">
        <v>476</v>
      </c>
      <c r="H140" s="50" t="s">
        <v>214</v>
      </c>
      <c r="I140" s="45"/>
      <c r="J140" s="324"/>
      <c r="K140" s="324"/>
      <c r="L140" s="46"/>
      <c r="M140" s="46"/>
      <c r="N140" s="39">
        <f t="shared" si="31"/>
        <v>0</v>
      </c>
      <c r="O140" s="220">
        <f t="shared" si="32"/>
        <v>0</v>
      </c>
      <c r="P140" s="307"/>
      <c r="Q140" s="26"/>
      <c r="R140" s="26"/>
    </row>
    <row r="141" spans="1:18" ht="20.100000000000001" hidden="1" customHeight="1" x14ac:dyDescent="0.25">
      <c r="A141" s="199"/>
      <c r="B141" s="199"/>
      <c r="C141" s="199"/>
      <c r="D141" s="199"/>
      <c r="E141" s="196"/>
      <c r="F141" s="50" t="s">
        <v>215</v>
      </c>
      <c r="G141" s="205" t="s">
        <v>476</v>
      </c>
      <c r="H141" s="50" t="s">
        <v>214</v>
      </c>
      <c r="I141" s="45"/>
      <c r="J141" s="324"/>
      <c r="K141" s="324"/>
      <c r="L141" s="46"/>
      <c r="M141" s="46"/>
      <c r="N141" s="39">
        <f t="shared" si="31"/>
        <v>0</v>
      </c>
      <c r="O141" s="220">
        <f t="shared" si="32"/>
        <v>0</v>
      </c>
      <c r="P141" s="307"/>
      <c r="Q141" s="26"/>
      <c r="R141" s="26"/>
    </row>
    <row r="142" spans="1:18" ht="20.100000000000001" hidden="1" customHeight="1" x14ac:dyDescent="0.25">
      <c r="A142" s="199"/>
      <c r="B142" s="199"/>
      <c r="C142" s="199"/>
      <c r="D142" s="199"/>
      <c r="E142" s="196" t="s">
        <v>216</v>
      </c>
      <c r="F142" s="50"/>
      <c r="G142" s="205" t="s">
        <v>476</v>
      </c>
      <c r="H142" s="50" t="s">
        <v>217</v>
      </c>
      <c r="I142" s="45"/>
      <c r="J142" s="324"/>
      <c r="K142" s="324"/>
      <c r="L142" s="46"/>
      <c r="M142" s="46"/>
      <c r="N142" s="39">
        <f t="shared" si="31"/>
        <v>0</v>
      </c>
      <c r="O142" s="220">
        <f t="shared" si="32"/>
        <v>0</v>
      </c>
      <c r="P142" s="307"/>
      <c r="Q142" s="26"/>
      <c r="R142" s="26"/>
    </row>
    <row r="143" spans="1:18" ht="20.100000000000001" hidden="1" customHeight="1" x14ac:dyDescent="0.25">
      <c r="A143" s="199"/>
      <c r="B143" s="199"/>
      <c r="C143" s="199"/>
      <c r="D143" s="199"/>
      <c r="E143" s="196"/>
      <c r="F143" s="50" t="s">
        <v>218</v>
      </c>
      <c r="G143" s="205" t="s">
        <v>476</v>
      </c>
      <c r="H143" s="50" t="s">
        <v>217</v>
      </c>
      <c r="I143" s="45"/>
      <c r="J143" s="324"/>
      <c r="K143" s="324"/>
      <c r="L143" s="46"/>
      <c r="M143" s="46"/>
      <c r="N143" s="39">
        <f t="shared" si="31"/>
        <v>0</v>
      </c>
      <c r="O143" s="220">
        <f t="shared" si="32"/>
        <v>0</v>
      </c>
      <c r="P143" s="307"/>
      <c r="Q143" s="26"/>
      <c r="R143" s="26"/>
    </row>
    <row r="144" spans="1:18" ht="20.100000000000001" hidden="1" customHeight="1" x14ac:dyDescent="0.25">
      <c r="A144" s="199"/>
      <c r="B144" s="199"/>
      <c r="C144" s="199"/>
      <c r="D144" s="199"/>
      <c r="E144" s="196"/>
      <c r="F144" s="50" t="s">
        <v>219</v>
      </c>
      <c r="G144" s="205" t="s">
        <v>476</v>
      </c>
      <c r="H144" s="50" t="s">
        <v>217</v>
      </c>
      <c r="I144" s="45"/>
      <c r="J144" s="324"/>
      <c r="K144" s="324"/>
      <c r="L144" s="46"/>
      <c r="M144" s="46"/>
      <c r="N144" s="39">
        <f t="shared" si="31"/>
        <v>0</v>
      </c>
      <c r="O144" s="220">
        <f t="shared" si="32"/>
        <v>0</v>
      </c>
      <c r="P144" s="307"/>
      <c r="Q144" s="26"/>
      <c r="R144" s="26"/>
    </row>
    <row r="145" spans="1:18" ht="20.100000000000001" hidden="1" customHeight="1" x14ac:dyDescent="0.25">
      <c r="A145" s="199"/>
      <c r="B145" s="199"/>
      <c r="C145" s="199"/>
      <c r="D145" s="199">
        <v>3238</v>
      </c>
      <c r="E145" s="196"/>
      <c r="F145" s="50"/>
      <c r="G145" s="205" t="s">
        <v>476</v>
      </c>
      <c r="H145" s="50" t="s">
        <v>221</v>
      </c>
      <c r="I145" s="45">
        <f t="shared" ref="I145:M146" si="35">I146</f>
        <v>48000</v>
      </c>
      <c r="J145" s="324">
        <f t="shared" si="35"/>
        <v>7000</v>
      </c>
      <c r="K145" s="324">
        <f t="shared" si="35"/>
        <v>55000</v>
      </c>
      <c r="L145" s="46">
        <f t="shared" si="35"/>
        <v>7400</v>
      </c>
      <c r="M145" s="46">
        <f t="shared" si="35"/>
        <v>7400</v>
      </c>
      <c r="N145" s="39">
        <f t="shared" si="31"/>
        <v>7000</v>
      </c>
      <c r="O145" s="220">
        <f t="shared" si="32"/>
        <v>0</v>
      </c>
      <c r="P145" s="307"/>
      <c r="Q145" s="26"/>
      <c r="R145" s="26"/>
    </row>
    <row r="146" spans="1:18" ht="20.100000000000001" hidden="1" customHeight="1" x14ac:dyDescent="0.25">
      <c r="A146" s="199"/>
      <c r="B146" s="199"/>
      <c r="C146" s="199"/>
      <c r="D146" s="199"/>
      <c r="E146" s="196" t="s">
        <v>220</v>
      </c>
      <c r="F146" s="50"/>
      <c r="G146" s="205" t="s">
        <v>476</v>
      </c>
      <c r="H146" s="50" t="s">
        <v>221</v>
      </c>
      <c r="I146" s="45">
        <f t="shared" si="35"/>
        <v>48000</v>
      </c>
      <c r="J146" s="324">
        <f t="shared" si="35"/>
        <v>7000</v>
      </c>
      <c r="K146" s="324">
        <f t="shared" si="35"/>
        <v>55000</v>
      </c>
      <c r="L146" s="46">
        <f t="shared" si="35"/>
        <v>7400</v>
      </c>
      <c r="M146" s="46">
        <f t="shared" si="35"/>
        <v>7400</v>
      </c>
      <c r="N146" s="39">
        <f t="shared" si="31"/>
        <v>7000</v>
      </c>
      <c r="O146" s="220">
        <f t="shared" si="32"/>
        <v>0</v>
      </c>
      <c r="P146" s="307"/>
      <c r="Q146" s="26"/>
      <c r="R146" s="26"/>
    </row>
    <row r="147" spans="1:18" ht="20.100000000000001" hidden="1" customHeight="1" x14ac:dyDescent="0.25">
      <c r="A147" s="199"/>
      <c r="B147" s="199"/>
      <c r="C147" s="199"/>
      <c r="D147" s="199"/>
      <c r="E147" s="196"/>
      <c r="F147" s="50" t="s">
        <v>222</v>
      </c>
      <c r="G147" s="205" t="s">
        <v>476</v>
      </c>
      <c r="H147" s="50" t="s">
        <v>221</v>
      </c>
      <c r="I147" s="45">
        <v>48000</v>
      </c>
      <c r="J147" s="324">
        <f>K147-I147</f>
        <v>7000</v>
      </c>
      <c r="K147" s="324">
        <v>55000</v>
      </c>
      <c r="L147" s="46">
        <v>7400</v>
      </c>
      <c r="M147" s="46">
        <v>7400</v>
      </c>
      <c r="N147" s="39">
        <f t="shared" si="31"/>
        <v>7000</v>
      </c>
      <c r="O147" s="220">
        <f t="shared" si="32"/>
        <v>0</v>
      </c>
      <c r="P147" s="307"/>
      <c r="Q147" s="26"/>
      <c r="R147" s="26"/>
    </row>
    <row r="148" spans="1:18" ht="20.100000000000001" hidden="1" customHeight="1" x14ac:dyDescent="0.25">
      <c r="A148" s="199"/>
      <c r="B148" s="199"/>
      <c r="C148" s="199"/>
      <c r="D148" s="199">
        <v>3239</v>
      </c>
      <c r="E148" s="196"/>
      <c r="F148" s="50"/>
      <c r="G148" s="205" t="s">
        <v>476</v>
      </c>
      <c r="H148" s="50" t="s">
        <v>42</v>
      </c>
      <c r="I148" s="45"/>
      <c r="J148" s="324"/>
      <c r="K148" s="324"/>
      <c r="L148" s="43"/>
      <c r="M148" s="43"/>
      <c r="N148" s="39">
        <f t="shared" si="31"/>
        <v>0</v>
      </c>
      <c r="O148" s="220">
        <f t="shared" si="32"/>
        <v>0</v>
      </c>
      <c r="P148" s="307"/>
      <c r="Q148" s="26"/>
      <c r="R148" s="26"/>
    </row>
    <row r="149" spans="1:18" ht="20.100000000000001" hidden="1" customHeight="1" x14ac:dyDescent="0.25">
      <c r="A149" s="199"/>
      <c r="B149" s="199"/>
      <c r="C149" s="199"/>
      <c r="D149" s="199"/>
      <c r="E149" s="196" t="s">
        <v>223</v>
      </c>
      <c r="F149" s="50"/>
      <c r="G149" s="205" t="s">
        <v>476</v>
      </c>
      <c r="H149" s="50" t="s">
        <v>224</v>
      </c>
      <c r="I149" s="45"/>
      <c r="J149" s="324"/>
      <c r="K149" s="324"/>
      <c r="L149" s="43"/>
      <c r="M149" s="43"/>
      <c r="N149" s="39">
        <f t="shared" si="31"/>
        <v>0</v>
      </c>
      <c r="O149" s="220">
        <f t="shared" si="32"/>
        <v>0</v>
      </c>
      <c r="P149" s="307"/>
      <c r="Q149" s="26"/>
      <c r="R149" s="26"/>
    </row>
    <row r="150" spans="1:18" ht="20.100000000000001" hidden="1" customHeight="1" x14ac:dyDescent="0.25">
      <c r="A150" s="199"/>
      <c r="B150" s="199"/>
      <c r="C150" s="199"/>
      <c r="D150" s="199"/>
      <c r="E150" s="196"/>
      <c r="F150" s="50" t="s">
        <v>225</v>
      </c>
      <c r="G150" s="205" t="s">
        <v>476</v>
      </c>
      <c r="H150" s="50" t="s">
        <v>224</v>
      </c>
      <c r="I150" s="45"/>
      <c r="J150" s="324"/>
      <c r="K150" s="324"/>
      <c r="L150" s="43"/>
      <c r="M150" s="43"/>
      <c r="N150" s="39">
        <f t="shared" si="31"/>
        <v>0</v>
      </c>
      <c r="O150" s="220">
        <f t="shared" si="32"/>
        <v>0</v>
      </c>
      <c r="P150" s="307"/>
      <c r="Q150" s="26"/>
      <c r="R150" s="26"/>
    </row>
    <row r="151" spans="1:18" ht="20.100000000000001" hidden="1" customHeight="1" x14ac:dyDescent="0.25">
      <c r="A151" s="199"/>
      <c r="B151" s="199"/>
      <c r="C151" s="199"/>
      <c r="D151" s="199"/>
      <c r="E151" s="196" t="s">
        <v>226</v>
      </c>
      <c r="F151" s="50"/>
      <c r="G151" s="205" t="s">
        <v>476</v>
      </c>
      <c r="H151" s="50" t="s">
        <v>227</v>
      </c>
      <c r="I151" s="45"/>
      <c r="J151" s="324"/>
      <c r="K151" s="324"/>
      <c r="L151" s="43"/>
      <c r="M151" s="43"/>
      <c r="N151" s="39">
        <f t="shared" si="31"/>
        <v>0</v>
      </c>
      <c r="O151" s="220">
        <f t="shared" si="32"/>
        <v>0</v>
      </c>
      <c r="P151" s="307"/>
      <c r="Q151" s="26"/>
      <c r="R151" s="26"/>
    </row>
    <row r="152" spans="1:18" ht="20.100000000000001" hidden="1" customHeight="1" x14ac:dyDescent="0.25">
      <c r="A152" s="199"/>
      <c r="B152" s="199"/>
      <c r="C152" s="199"/>
      <c r="D152" s="199"/>
      <c r="E152" s="196"/>
      <c r="F152" s="50" t="s">
        <v>228</v>
      </c>
      <c r="G152" s="205" t="s">
        <v>476</v>
      </c>
      <c r="H152" s="50" t="s">
        <v>227</v>
      </c>
      <c r="I152" s="45"/>
      <c r="J152" s="324"/>
      <c r="K152" s="324"/>
      <c r="L152" s="43"/>
      <c r="M152" s="43"/>
      <c r="N152" s="39">
        <f t="shared" si="31"/>
        <v>0</v>
      </c>
      <c r="O152" s="220">
        <f t="shared" si="32"/>
        <v>0</v>
      </c>
      <c r="P152" s="307"/>
      <c r="Q152" s="26"/>
      <c r="R152" s="26"/>
    </row>
    <row r="153" spans="1:18" ht="20.100000000000001" hidden="1" customHeight="1" x14ac:dyDescent="0.25">
      <c r="A153" s="199"/>
      <c r="B153" s="199"/>
      <c r="C153" s="199"/>
      <c r="D153" s="199"/>
      <c r="E153" s="196" t="s">
        <v>229</v>
      </c>
      <c r="F153" s="50"/>
      <c r="G153" s="205" t="s">
        <v>476</v>
      </c>
      <c r="H153" s="50" t="s">
        <v>230</v>
      </c>
      <c r="I153" s="45"/>
      <c r="J153" s="324"/>
      <c r="K153" s="324"/>
      <c r="L153" s="43"/>
      <c r="M153" s="43"/>
      <c r="N153" s="39">
        <f t="shared" si="31"/>
        <v>0</v>
      </c>
      <c r="O153" s="220">
        <f t="shared" si="32"/>
        <v>0</v>
      </c>
      <c r="P153" s="307"/>
      <c r="Q153" s="26"/>
      <c r="R153" s="26"/>
    </row>
    <row r="154" spans="1:18" ht="20.100000000000001" hidden="1" customHeight="1" x14ac:dyDescent="0.25">
      <c r="A154" s="199"/>
      <c r="B154" s="199"/>
      <c r="C154" s="199"/>
      <c r="D154" s="199"/>
      <c r="E154" s="196"/>
      <c r="F154" s="50" t="s">
        <v>231</v>
      </c>
      <c r="G154" s="205" t="s">
        <v>476</v>
      </c>
      <c r="H154" s="50" t="s">
        <v>230</v>
      </c>
      <c r="I154" s="45"/>
      <c r="J154" s="324"/>
      <c r="K154" s="324"/>
      <c r="L154" s="43"/>
      <c r="M154" s="43"/>
      <c r="N154" s="39">
        <f t="shared" si="31"/>
        <v>0</v>
      </c>
      <c r="O154" s="220">
        <f t="shared" si="32"/>
        <v>0</v>
      </c>
    </row>
    <row r="155" spans="1:18" ht="20.100000000000001" hidden="1" customHeight="1" x14ac:dyDescent="0.25">
      <c r="A155" s="199"/>
      <c r="B155" s="199"/>
      <c r="C155" s="199"/>
      <c r="D155" s="199"/>
      <c r="E155" s="196" t="s">
        <v>232</v>
      </c>
      <c r="F155" s="50"/>
      <c r="G155" s="205" t="s">
        <v>476</v>
      </c>
      <c r="H155" s="50" t="s">
        <v>233</v>
      </c>
      <c r="I155" s="45">
        <f>I156+I157+I158+I159+I160</f>
        <v>0</v>
      </c>
      <c r="J155" s="324">
        <f>J156+J157+J158+J159+J160</f>
        <v>0</v>
      </c>
      <c r="K155" s="324">
        <f>K156+K157+K158+K159+K160</f>
        <v>0</v>
      </c>
      <c r="L155" s="43"/>
      <c r="M155" s="43"/>
      <c r="N155" s="39">
        <f t="shared" si="31"/>
        <v>0</v>
      </c>
      <c r="O155" s="220">
        <f t="shared" si="32"/>
        <v>0</v>
      </c>
      <c r="P155" s="80"/>
    </row>
    <row r="156" spans="1:18" ht="20.100000000000001" hidden="1" customHeight="1" x14ac:dyDescent="0.25">
      <c r="A156" s="199"/>
      <c r="B156" s="199"/>
      <c r="C156" s="199"/>
      <c r="D156" s="199"/>
      <c r="E156" s="196"/>
      <c r="F156" s="50" t="s">
        <v>234</v>
      </c>
      <c r="G156" s="205" t="s">
        <v>476</v>
      </c>
      <c r="H156" s="50" t="s">
        <v>235</v>
      </c>
      <c r="I156" s="45"/>
      <c r="J156" s="324"/>
      <c r="K156" s="324"/>
      <c r="L156" s="43"/>
      <c r="M156" s="43"/>
      <c r="N156" s="39">
        <f t="shared" si="31"/>
        <v>0</v>
      </c>
      <c r="O156" s="220">
        <f t="shared" si="32"/>
        <v>0</v>
      </c>
      <c r="P156" s="80"/>
    </row>
    <row r="157" spans="1:18" ht="20.100000000000001" hidden="1" customHeight="1" x14ac:dyDescent="0.25">
      <c r="A157" s="199"/>
      <c r="B157" s="199"/>
      <c r="C157" s="199"/>
      <c r="D157" s="199"/>
      <c r="E157" s="196"/>
      <c r="F157" s="50" t="s">
        <v>236</v>
      </c>
      <c r="G157" s="205" t="s">
        <v>476</v>
      </c>
      <c r="H157" s="50" t="s">
        <v>237</v>
      </c>
      <c r="I157" s="45"/>
      <c r="J157" s="324"/>
      <c r="K157" s="324"/>
      <c r="L157" s="43"/>
      <c r="M157" s="43"/>
      <c r="N157" s="39">
        <f t="shared" si="31"/>
        <v>0</v>
      </c>
      <c r="O157" s="220">
        <f t="shared" si="32"/>
        <v>0</v>
      </c>
      <c r="P157" s="80"/>
    </row>
    <row r="158" spans="1:18" ht="20.100000000000001" hidden="1" customHeight="1" x14ac:dyDescent="0.25">
      <c r="A158" s="199"/>
      <c r="B158" s="199"/>
      <c r="C158" s="199"/>
      <c r="D158" s="199"/>
      <c r="E158" s="196"/>
      <c r="F158" s="50" t="s">
        <v>238</v>
      </c>
      <c r="G158" s="205" t="s">
        <v>476</v>
      </c>
      <c r="H158" s="50" t="s">
        <v>239</v>
      </c>
      <c r="I158" s="45"/>
      <c r="J158" s="324"/>
      <c r="K158" s="324"/>
      <c r="L158" s="43"/>
      <c r="M158" s="43"/>
      <c r="N158" s="39">
        <f t="shared" si="31"/>
        <v>0</v>
      </c>
      <c r="O158" s="220">
        <f t="shared" si="32"/>
        <v>0</v>
      </c>
      <c r="P158" s="80"/>
    </row>
    <row r="159" spans="1:18" ht="20.100000000000001" hidden="1" customHeight="1" x14ac:dyDescent="0.25">
      <c r="A159" s="199"/>
      <c r="B159" s="199"/>
      <c r="C159" s="199"/>
      <c r="D159" s="199"/>
      <c r="E159" s="196"/>
      <c r="F159" s="50" t="s">
        <v>240</v>
      </c>
      <c r="G159" s="205" t="s">
        <v>476</v>
      </c>
      <c r="H159" s="50" t="s">
        <v>241</v>
      </c>
      <c r="I159" s="45"/>
      <c r="J159" s="324"/>
      <c r="K159" s="324"/>
      <c r="L159" s="43"/>
      <c r="M159" s="43"/>
      <c r="N159" s="39">
        <f t="shared" si="31"/>
        <v>0</v>
      </c>
      <c r="O159" s="220">
        <f t="shared" si="32"/>
        <v>0</v>
      </c>
      <c r="P159" s="80"/>
    </row>
    <row r="160" spans="1:18" ht="20.100000000000001" hidden="1" customHeight="1" x14ac:dyDescent="0.25">
      <c r="A160" s="199"/>
      <c r="B160" s="199"/>
      <c r="C160" s="199"/>
      <c r="D160" s="199"/>
      <c r="E160" s="196"/>
      <c r="F160" s="50" t="s">
        <v>242</v>
      </c>
      <c r="G160" s="205" t="s">
        <v>476</v>
      </c>
      <c r="H160" s="50" t="s">
        <v>243</v>
      </c>
      <c r="I160" s="45"/>
      <c r="J160" s="324"/>
      <c r="K160" s="324"/>
      <c r="L160" s="43"/>
      <c r="M160" s="43"/>
      <c r="N160" s="39">
        <f t="shared" si="31"/>
        <v>0</v>
      </c>
      <c r="O160" s="220">
        <f t="shared" si="32"/>
        <v>0</v>
      </c>
      <c r="P160" s="80"/>
    </row>
    <row r="161" spans="1:18" s="32" customFormat="1" ht="31.5" hidden="1" customHeight="1" x14ac:dyDescent="0.25">
      <c r="A161" s="197"/>
      <c r="B161" s="197"/>
      <c r="C161" s="197">
        <v>324</v>
      </c>
      <c r="D161" s="197"/>
      <c r="E161" s="197"/>
      <c r="F161" s="54"/>
      <c r="G161" s="205" t="s">
        <v>476</v>
      </c>
      <c r="H161" s="55" t="s">
        <v>43</v>
      </c>
      <c r="I161" s="37"/>
      <c r="J161" s="323"/>
      <c r="K161" s="323"/>
      <c r="L161" s="43"/>
      <c r="M161" s="43"/>
      <c r="N161" s="39">
        <f t="shared" si="31"/>
        <v>0</v>
      </c>
      <c r="O161" s="220">
        <f t="shared" si="32"/>
        <v>0</v>
      </c>
      <c r="P161" s="311"/>
      <c r="Q161" s="31"/>
      <c r="R161" s="31"/>
    </row>
    <row r="162" spans="1:18" ht="30" hidden="1" customHeight="1" x14ac:dyDescent="0.25">
      <c r="A162" s="199"/>
      <c r="B162" s="199"/>
      <c r="C162" s="199"/>
      <c r="D162" s="199">
        <v>3241</v>
      </c>
      <c r="E162" s="199"/>
      <c r="F162" s="56"/>
      <c r="G162" s="205" t="s">
        <v>476</v>
      </c>
      <c r="H162" s="50" t="s">
        <v>43</v>
      </c>
      <c r="I162" s="45"/>
      <c r="J162" s="324"/>
      <c r="K162" s="324"/>
      <c r="L162" s="43"/>
      <c r="M162" s="43"/>
      <c r="N162" s="39">
        <f t="shared" si="31"/>
        <v>0</v>
      </c>
      <c r="O162" s="220">
        <f t="shared" si="32"/>
        <v>0</v>
      </c>
    </row>
    <row r="163" spans="1:18" ht="20.100000000000001" hidden="1" customHeight="1" x14ac:dyDescent="0.25">
      <c r="A163" s="199"/>
      <c r="B163" s="199"/>
      <c r="C163" s="199"/>
      <c r="D163" s="199"/>
      <c r="E163" s="196" t="s">
        <v>244</v>
      </c>
      <c r="F163" s="50"/>
      <c r="G163" s="205" t="s">
        <v>476</v>
      </c>
      <c r="H163" s="50" t="s">
        <v>245</v>
      </c>
      <c r="I163" s="45"/>
      <c r="J163" s="324"/>
      <c r="K163" s="324"/>
      <c r="L163" s="43"/>
      <c r="M163" s="43"/>
      <c r="N163" s="39">
        <f t="shared" si="31"/>
        <v>0</v>
      </c>
      <c r="O163" s="220">
        <f t="shared" si="32"/>
        <v>0</v>
      </c>
    </row>
    <row r="164" spans="1:18" ht="33.75" hidden="1" customHeight="1" x14ac:dyDescent="0.25">
      <c r="A164" s="199"/>
      <c r="B164" s="199"/>
      <c r="C164" s="199"/>
      <c r="D164" s="199"/>
      <c r="E164" s="196"/>
      <c r="F164" s="50" t="s">
        <v>246</v>
      </c>
      <c r="G164" s="205" t="s">
        <v>476</v>
      </c>
      <c r="H164" s="50" t="s">
        <v>247</v>
      </c>
      <c r="I164" s="45"/>
      <c r="J164" s="324"/>
      <c r="K164" s="324"/>
      <c r="L164" s="43"/>
      <c r="M164" s="43"/>
      <c r="N164" s="39">
        <f t="shared" si="31"/>
        <v>0</v>
      </c>
      <c r="O164" s="220">
        <f t="shared" si="32"/>
        <v>0</v>
      </c>
    </row>
    <row r="165" spans="1:18" s="32" customFormat="1" ht="20.100000000000001" hidden="1" customHeight="1" x14ac:dyDescent="0.25">
      <c r="A165" s="197"/>
      <c r="B165" s="197"/>
      <c r="C165" s="197">
        <v>329</v>
      </c>
      <c r="D165" s="197"/>
      <c r="E165" s="198"/>
      <c r="F165" s="55"/>
      <c r="G165" s="205" t="s">
        <v>476</v>
      </c>
      <c r="H165" s="55" t="s">
        <v>45</v>
      </c>
      <c r="I165" s="37"/>
      <c r="J165" s="323"/>
      <c r="K165" s="323"/>
      <c r="L165" s="43"/>
      <c r="M165" s="43"/>
      <c r="N165" s="39">
        <f t="shared" si="31"/>
        <v>0</v>
      </c>
      <c r="O165" s="220">
        <f t="shared" si="32"/>
        <v>0</v>
      </c>
      <c r="P165" s="311"/>
      <c r="Q165" s="31"/>
      <c r="R165" s="31"/>
    </row>
    <row r="166" spans="1:18" ht="29.25" hidden="1" customHeight="1" x14ac:dyDescent="0.25">
      <c r="A166" s="199"/>
      <c r="B166" s="199"/>
      <c r="C166" s="199"/>
      <c r="D166" s="199">
        <v>3291</v>
      </c>
      <c r="E166" s="199"/>
      <c r="F166" s="56"/>
      <c r="G166" s="205" t="s">
        <v>476</v>
      </c>
      <c r="H166" s="50" t="s">
        <v>248</v>
      </c>
      <c r="I166" s="45"/>
      <c r="J166" s="324"/>
      <c r="K166" s="324"/>
      <c r="L166" s="43"/>
      <c r="M166" s="43"/>
      <c r="N166" s="39">
        <f t="shared" si="31"/>
        <v>0</v>
      </c>
      <c r="O166" s="220">
        <f t="shared" si="32"/>
        <v>0</v>
      </c>
    </row>
    <row r="167" spans="1:18" ht="30" hidden="1" customHeight="1" x14ac:dyDescent="0.25">
      <c r="A167" s="199"/>
      <c r="B167" s="199"/>
      <c r="C167" s="199"/>
      <c r="D167" s="199"/>
      <c r="E167" s="196" t="s">
        <v>249</v>
      </c>
      <c r="F167" s="50"/>
      <c r="G167" s="205" t="s">
        <v>476</v>
      </c>
      <c r="H167" s="50" t="s">
        <v>250</v>
      </c>
      <c r="I167" s="45"/>
      <c r="J167" s="324"/>
      <c r="K167" s="324"/>
      <c r="L167" s="43"/>
      <c r="M167" s="43"/>
      <c r="N167" s="39">
        <f t="shared" si="31"/>
        <v>0</v>
      </c>
      <c r="O167" s="220">
        <f t="shared" si="32"/>
        <v>0</v>
      </c>
    </row>
    <row r="168" spans="1:18" ht="30" hidden="1" customHeight="1" x14ac:dyDescent="0.25">
      <c r="A168" s="199"/>
      <c r="B168" s="199"/>
      <c r="C168" s="199"/>
      <c r="D168" s="199"/>
      <c r="E168" s="196"/>
      <c r="F168" s="50" t="s">
        <v>251</v>
      </c>
      <c r="G168" s="205" t="s">
        <v>476</v>
      </c>
      <c r="H168" s="50" t="s">
        <v>250</v>
      </c>
      <c r="I168" s="45"/>
      <c r="J168" s="324"/>
      <c r="K168" s="324"/>
      <c r="L168" s="43"/>
      <c r="M168" s="43"/>
      <c r="N168" s="39">
        <f t="shared" si="31"/>
        <v>0</v>
      </c>
      <c r="O168" s="220">
        <f t="shared" si="32"/>
        <v>0</v>
      </c>
    </row>
    <row r="169" spans="1:18" ht="20.100000000000001" hidden="1" customHeight="1" x14ac:dyDescent="0.25">
      <c r="A169" s="199"/>
      <c r="B169" s="199"/>
      <c r="C169" s="199"/>
      <c r="D169" s="199">
        <v>3292</v>
      </c>
      <c r="E169" s="199"/>
      <c r="F169" s="56"/>
      <c r="G169" s="205" t="s">
        <v>476</v>
      </c>
      <c r="H169" s="50" t="s">
        <v>47</v>
      </c>
      <c r="I169" s="45"/>
      <c r="J169" s="324"/>
      <c r="K169" s="324"/>
      <c r="L169" s="43"/>
      <c r="M169" s="43"/>
      <c r="N169" s="39">
        <f t="shared" si="31"/>
        <v>0</v>
      </c>
      <c r="O169" s="220">
        <f t="shared" si="32"/>
        <v>0</v>
      </c>
    </row>
    <row r="170" spans="1:18" ht="20.100000000000001" hidden="1" customHeight="1" x14ac:dyDescent="0.25">
      <c r="A170" s="199"/>
      <c r="B170" s="199"/>
      <c r="C170" s="199"/>
      <c r="D170" s="199"/>
      <c r="E170" s="196" t="s">
        <v>252</v>
      </c>
      <c r="F170" s="50"/>
      <c r="G170" s="205" t="s">
        <v>476</v>
      </c>
      <c r="H170" s="50" t="s">
        <v>253</v>
      </c>
      <c r="I170" s="45"/>
      <c r="J170" s="324"/>
      <c r="K170" s="324"/>
      <c r="L170" s="43"/>
      <c r="M170" s="43"/>
      <c r="N170" s="39">
        <f t="shared" si="31"/>
        <v>0</v>
      </c>
      <c r="O170" s="220">
        <f t="shared" si="32"/>
        <v>0</v>
      </c>
      <c r="P170" s="307"/>
      <c r="Q170" s="26"/>
      <c r="R170" s="26"/>
    </row>
    <row r="171" spans="1:18" ht="20.100000000000001" hidden="1" customHeight="1" x14ac:dyDescent="0.25">
      <c r="A171" s="199"/>
      <c r="B171" s="199"/>
      <c r="C171" s="199"/>
      <c r="D171" s="199"/>
      <c r="E171" s="196"/>
      <c r="F171" s="50" t="s">
        <v>254</v>
      </c>
      <c r="G171" s="205" t="s">
        <v>476</v>
      </c>
      <c r="H171" s="50" t="s">
        <v>253</v>
      </c>
      <c r="I171" s="45"/>
      <c r="J171" s="324"/>
      <c r="K171" s="324"/>
      <c r="L171" s="43"/>
      <c r="M171" s="43"/>
      <c r="N171" s="39">
        <f t="shared" si="31"/>
        <v>0</v>
      </c>
      <c r="O171" s="220">
        <f t="shared" si="32"/>
        <v>0</v>
      </c>
      <c r="P171" s="307"/>
      <c r="Q171" s="26"/>
      <c r="R171" s="26"/>
    </row>
    <row r="172" spans="1:18" ht="20.100000000000001" hidden="1" customHeight="1" x14ac:dyDescent="0.25">
      <c r="A172" s="199"/>
      <c r="B172" s="199"/>
      <c r="C172" s="199"/>
      <c r="D172" s="199"/>
      <c r="E172" s="196" t="s">
        <v>255</v>
      </c>
      <c r="F172" s="50"/>
      <c r="G172" s="205" t="s">
        <v>476</v>
      </c>
      <c r="H172" s="50" t="s">
        <v>256</v>
      </c>
      <c r="I172" s="45"/>
      <c r="J172" s="324"/>
      <c r="K172" s="324"/>
      <c r="L172" s="43"/>
      <c r="M172" s="43"/>
      <c r="N172" s="39">
        <f t="shared" si="31"/>
        <v>0</v>
      </c>
      <c r="O172" s="220">
        <f t="shared" si="32"/>
        <v>0</v>
      </c>
      <c r="P172" s="307"/>
      <c r="Q172" s="26"/>
      <c r="R172" s="26"/>
    </row>
    <row r="173" spans="1:18" ht="20.100000000000001" hidden="1" customHeight="1" x14ac:dyDescent="0.25">
      <c r="A173" s="199"/>
      <c r="B173" s="199"/>
      <c r="C173" s="199"/>
      <c r="D173" s="199"/>
      <c r="E173" s="196"/>
      <c r="F173" s="50" t="s">
        <v>257</v>
      </c>
      <c r="G173" s="205" t="s">
        <v>476</v>
      </c>
      <c r="H173" s="50" t="s">
        <v>256</v>
      </c>
      <c r="I173" s="45"/>
      <c r="J173" s="324"/>
      <c r="K173" s="324"/>
      <c r="L173" s="43"/>
      <c r="M173" s="43"/>
      <c r="N173" s="39">
        <f t="shared" si="31"/>
        <v>0</v>
      </c>
      <c r="O173" s="220">
        <f t="shared" si="32"/>
        <v>0</v>
      </c>
      <c r="P173" s="307"/>
      <c r="Q173" s="26"/>
      <c r="R173" s="26"/>
    </row>
    <row r="174" spans="1:18" ht="20.100000000000001" hidden="1" customHeight="1" x14ac:dyDescent="0.25">
      <c r="A174" s="199"/>
      <c r="B174" s="199"/>
      <c r="C174" s="199"/>
      <c r="D174" s="199">
        <v>3293</v>
      </c>
      <c r="E174" s="199"/>
      <c r="F174" s="56"/>
      <c r="G174" s="205" t="s">
        <v>476</v>
      </c>
      <c r="H174" s="50" t="s">
        <v>48</v>
      </c>
      <c r="I174" s="45"/>
      <c r="J174" s="324"/>
      <c r="K174" s="324"/>
      <c r="L174" s="43"/>
      <c r="M174" s="43"/>
      <c r="N174" s="39">
        <f t="shared" si="31"/>
        <v>0</v>
      </c>
      <c r="O174" s="220">
        <f t="shared" si="32"/>
        <v>0</v>
      </c>
      <c r="P174" s="307"/>
      <c r="Q174" s="26"/>
      <c r="R174" s="26"/>
    </row>
    <row r="175" spans="1:18" ht="20.100000000000001" hidden="1" customHeight="1" x14ac:dyDescent="0.25">
      <c r="A175" s="199"/>
      <c r="B175" s="199"/>
      <c r="C175" s="199"/>
      <c r="D175" s="199"/>
      <c r="E175" s="196" t="s">
        <v>258</v>
      </c>
      <c r="F175" s="50"/>
      <c r="G175" s="205" t="s">
        <v>476</v>
      </c>
      <c r="H175" s="50" t="s">
        <v>48</v>
      </c>
      <c r="I175" s="45"/>
      <c r="J175" s="324"/>
      <c r="K175" s="324"/>
      <c r="L175" s="43"/>
      <c r="M175" s="43"/>
      <c r="N175" s="39">
        <f t="shared" si="31"/>
        <v>0</v>
      </c>
      <c r="O175" s="220">
        <f t="shared" si="32"/>
        <v>0</v>
      </c>
      <c r="P175" s="307"/>
      <c r="Q175" s="26"/>
      <c r="R175" s="26"/>
    </row>
    <row r="176" spans="1:18" ht="20.100000000000001" hidden="1" customHeight="1" x14ac:dyDescent="0.25">
      <c r="A176" s="199"/>
      <c r="B176" s="199"/>
      <c r="C176" s="199"/>
      <c r="D176" s="199"/>
      <c r="E176" s="196"/>
      <c r="F176" s="50" t="s">
        <v>259</v>
      </c>
      <c r="G176" s="205" t="s">
        <v>476</v>
      </c>
      <c r="H176" s="50" t="s">
        <v>48</v>
      </c>
      <c r="I176" s="45"/>
      <c r="J176" s="324"/>
      <c r="K176" s="324"/>
      <c r="L176" s="43"/>
      <c r="M176" s="43"/>
      <c r="N176" s="39">
        <f t="shared" si="31"/>
        <v>0</v>
      </c>
      <c r="O176" s="220">
        <f t="shared" si="32"/>
        <v>0</v>
      </c>
      <c r="P176" s="307"/>
      <c r="Q176" s="26"/>
      <c r="R176" s="26"/>
    </row>
    <row r="177" spans="1:18" ht="20.100000000000001" hidden="1" customHeight="1" x14ac:dyDescent="0.25">
      <c r="A177" s="199"/>
      <c r="B177" s="199"/>
      <c r="C177" s="199"/>
      <c r="D177" s="199">
        <v>3294</v>
      </c>
      <c r="E177" s="199"/>
      <c r="F177" s="56"/>
      <c r="G177" s="205" t="s">
        <v>476</v>
      </c>
      <c r="H177" s="50" t="s">
        <v>49</v>
      </c>
      <c r="I177" s="45"/>
      <c r="J177" s="324"/>
      <c r="K177" s="324"/>
      <c r="L177" s="43"/>
      <c r="M177" s="43"/>
      <c r="N177" s="39">
        <f t="shared" si="31"/>
        <v>0</v>
      </c>
      <c r="O177" s="220">
        <f t="shared" si="32"/>
        <v>0</v>
      </c>
      <c r="P177" s="307"/>
      <c r="Q177" s="26"/>
      <c r="R177" s="26"/>
    </row>
    <row r="178" spans="1:18" ht="20.100000000000001" hidden="1" customHeight="1" x14ac:dyDescent="0.25">
      <c r="A178" s="199"/>
      <c r="B178" s="199"/>
      <c r="C178" s="199"/>
      <c r="D178" s="199"/>
      <c r="E178" s="196" t="s">
        <v>260</v>
      </c>
      <c r="F178" s="50"/>
      <c r="G178" s="205" t="s">
        <v>476</v>
      </c>
      <c r="H178" s="50" t="s">
        <v>261</v>
      </c>
      <c r="I178" s="45"/>
      <c r="J178" s="324"/>
      <c r="K178" s="324"/>
      <c r="L178" s="43"/>
      <c r="M178" s="43"/>
      <c r="N178" s="39">
        <f t="shared" si="31"/>
        <v>0</v>
      </c>
      <c r="O178" s="220">
        <f t="shared" si="32"/>
        <v>0</v>
      </c>
      <c r="P178" s="307"/>
      <c r="Q178" s="26"/>
      <c r="R178" s="26"/>
    </row>
    <row r="179" spans="1:18" ht="20.100000000000001" hidden="1" customHeight="1" x14ac:dyDescent="0.25">
      <c r="A179" s="199"/>
      <c r="B179" s="199"/>
      <c r="C179" s="199"/>
      <c r="D179" s="199"/>
      <c r="E179" s="196"/>
      <c r="F179" s="50" t="s">
        <v>262</v>
      </c>
      <c r="G179" s="205" t="s">
        <v>476</v>
      </c>
      <c r="H179" s="50" t="s">
        <v>261</v>
      </c>
      <c r="I179" s="45"/>
      <c r="J179" s="324"/>
      <c r="K179" s="324"/>
      <c r="L179" s="43"/>
      <c r="M179" s="43"/>
      <c r="N179" s="39">
        <f t="shared" si="31"/>
        <v>0</v>
      </c>
      <c r="O179" s="220">
        <f t="shared" si="32"/>
        <v>0</v>
      </c>
      <c r="P179" s="307"/>
      <c r="Q179" s="26"/>
      <c r="R179" s="26"/>
    </row>
    <row r="180" spans="1:18" ht="20.100000000000001" hidden="1" customHeight="1" x14ac:dyDescent="0.25">
      <c r="A180" s="199"/>
      <c r="B180" s="199"/>
      <c r="C180" s="199"/>
      <c r="D180" s="199">
        <v>3295</v>
      </c>
      <c r="E180" s="199"/>
      <c r="F180" s="56"/>
      <c r="G180" s="205" t="s">
        <v>476</v>
      </c>
      <c r="H180" s="50" t="s">
        <v>50</v>
      </c>
      <c r="I180" s="45"/>
      <c r="J180" s="324"/>
      <c r="K180" s="324"/>
      <c r="L180" s="43"/>
      <c r="M180" s="43"/>
      <c r="N180" s="39">
        <f t="shared" si="31"/>
        <v>0</v>
      </c>
      <c r="O180" s="220">
        <f t="shared" si="32"/>
        <v>0</v>
      </c>
      <c r="P180" s="307"/>
      <c r="Q180" s="26"/>
      <c r="R180" s="26"/>
    </row>
    <row r="181" spans="1:18" ht="20.100000000000001" hidden="1" customHeight="1" x14ac:dyDescent="0.25">
      <c r="A181" s="199"/>
      <c r="B181" s="199"/>
      <c r="C181" s="199"/>
      <c r="D181" s="199"/>
      <c r="E181" s="196" t="s">
        <v>263</v>
      </c>
      <c r="F181" s="50"/>
      <c r="G181" s="205" t="s">
        <v>476</v>
      </c>
      <c r="H181" s="50" t="s">
        <v>264</v>
      </c>
      <c r="I181" s="45"/>
      <c r="J181" s="324"/>
      <c r="K181" s="324"/>
      <c r="L181" s="43"/>
      <c r="M181" s="43"/>
      <c r="N181" s="39">
        <f t="shared" si="31"/>
        <v>0</v>
      </c>
      <c r="O181" s="220">
        <f t="shared" si="32"/>
        <v>0</v>
      </c>
      <c r="P181" s="307"/>
      <c r="Q181" s="26"/>
      <c r="R181" s="26"/>
    </row>
    <row r="182" spans="1:18" ht="20.100000000000001" hidden="1" customHeight="1" x14ac:dyDescent="0.25">
      <c r="A182" s="199"/>
      <c r="B182" s="199"/>
      <c r="C182" s="199"/>
      <c r="D182" s="199"/>
      <c r="E182" s="196"/>
      <c r="F182" s="50" t="s">
        <v>265</v>
      </c>
      <c r="G182" s="205" t="s">
        <v>476</v>
      </c>
      <c r="H182" s="50" t="s">
        <v>264</v>
      </c>
      <c r="I182" s="45"/>
      <c r="J182" s="324"/>
      <c r="K182" s="324"/>
      <c r="L182" s="43"/>
      <c r="M182" s="43"/>
      <c r="N182" s="39">
        <f t="shared" si="31"/>
        <v>0</v>
      </c>
      <c r="O182" s="220">
        <f t="shared" si="32"/>
        <v>0</v>
      </c>
      <c r="P182" s="307"/>
      <c r="Q182" s="26"/>
      <c r="R182" s="26"/>
    </row>
    <row r="183" spans="1:18" ht="20.100000000000001" hidden="1" customHeight="1" x14ac:dyDescent="0.25">
      <c r="A183" s="199"/>
      <c r="B183" s="199"/>
      <c r="C183" s="199"/>
      <c r="D183" s="199"/>
      <c r="E183" s="196" t="s">
        <v>266</v>
      </c>
      <c r="F183" s="50"/>
      <c r="G183" s="205" t="s">
        <v>476</v>
      </c>
      <c r="H183" s="50" t="s">
        <v>267</v>
      </c>
      <c r="I183" s="45"/>
      <c r="J183" s="324"/>
      <c r="K183" s="324"/>
      <c r="L183" s="43"/>
      <c r="M183" s="43"/>
      <c r="N183" s="39">
        <f t="shared" si="31"/>
        <v>0</v>
      </c>
      <c r="O183" s="220">
        <f t="shared" si="32"/>
        <v>0</v>
      </c>
      <c r="P183" s="307"/>
      <c r="Q183" s="26"/>
      <c r="R183" s="26"/>
    </row>
    <row r="184" spans="1:18" ht="20.100000000000001" hidden="1" customHeight="1" x14ac:dyDescent="0.25">
      <c r="A184" s="199"/>
      <c r="B184" s="199"/>
      <c r="C184" s="199"/>
      <c r="D184" s="199"/>
      <c r="E184" s="196"/>
      <c r="F184" s="50" t="s">
        <v>268</v>
      </c>
      <c r="G184" s="205" t="s">
        <v>476</v>
      </c>
      <c r="H184" s="50" t="s">
        <v>269</v>
      </c>
      <c r="I184" s="45"/>
      <c r="J184" s="324"/>
      <c r="K184" s="324"/>
      <c r="L184" s="43"/>
      <c r="M184" s="43"/>
      <c r="N184" s="39">
        <f t="shared" si="31"/>
        <v>0</v>
      </c>
      <c r="O184" s="220">
        <f t="shared" si="32"/>
        <v>0</v>
      </c>
      <c r="P184" s="307"/>
      <c r="Q184" s="26"/>
      <c r="R184" s="26"/>
    </row>
    <row r="185" spans="1:18" ht="20.100000000000001" hidden="1" customHeight="1" x14ac:dyDescent="0.25">
      <c r="A185" s="199"/>
      <c r="B185" s="199"/>
      <c r="C185" s="199"/>
      <c r="D185" s="199"/>
      <c r="E185" s="196"/>
      <c r="F185" s="50" t="s">
        <v>270</v>
      </c>
      <c r="G185" s="205" t="s">
        <v>476</v>
      </c>
      <c r="H185" s="50" t="s">
        <v>271</v>
      </c>
      <c r="I185" s="45"/>
      <c r="J185" s="324"/>
      <c r="K185" s="324"/>
      <c r="L185" s="43"/>
      <c r="M185" s="43"/>
      <c r="N185" s="39">
        <f t="shared" si="31"/>
        <v>0</v>
      </c>
      <c r="O185" s="220">
        <f t="shared" si="32"/>
        <v>0</v>
      </c>
      <c r="P185" s="307"/>
      <c r="Q185" s="26"/>
      <c r="R185" s="26"/>
    </row>
    <row r="186" spans="1:18" ht="20.100000000000001" hidden="1" customHeight="1" x14ac:dyDescent="0.25">
      <c r="A186" s="199"/>
      <c r="B186" s="199"/>
      <c r="C186" s="199"/>
      <c r="D186" s="199">
        <v>3296</v>
      </c>
      <c r="E186" s="199"/>
      <c r="F186" s="56"/>
      <c r="G186" s="205" t="s">
        <v>476</v>
      </c>
      <c r="H186" s="50" t="s">
        <v>272</v>
      </c>
      <c r="I186" s="45"/>
      <c r="J186" s="324"/>
      <c r="K186" s="324"/>
      <c r="L186" s="43"/>
      <c r="M186" s="43"/>
      <c r="N186" s="39">
        <f t="shared" si="31"/>
        <v>0</v>
      </c>
      <c r="O186" s="220">
        <f t="shared" si="32"/>
        <v>0</v>
      </c>
    </row>
    <row r="187" spans="1:18" ht="20.100000000000001" hidden="1" customHeight="1" x14ac:dyDescent="0.25">
      <c r="A187" s="199"/>
      <c r="B187" s="199"/>
      <c r="C187" s="199"/>
      <c r="D187" s="199">
        <v>3299</v>
      </c>
      <c r="E187" s="199"/>
      <c r="F187" s="56"/>
      <c r="G187" s="205" t="s">
        <v>476</v>
      </c>
      <c r="H187" s="50" t="s">
        <v>45</v>
      </c>
      <c r="I187" s="45"/>
      <c r="J187" s="324"/>
      <c r="K187" s="324"/>
      <c r="L187" s="43"/>
      <c r="M187" s="43"/>
      <c r="N187" s="39">
        <f t="shared" si="31"/>
        <v>0</v>
      </c>
      <c r="O187" s="220">
        <f t="shared" si="32"/>
        <v>0</v>
      </c>
    </row>
    <row r="188" spans="1:18" ht="20.100000000000001" hidden="1" customHeight="1" x14ac:dyDescent="0.25">
      <c r="A188" s="199"/>
      <c r="B188" s="199"/>
      <c r="C188" s="199"/>
      <c r="D188" s="199"/>
      <c r="E188" s="196" t="s">
        <v>273</v>
      </c>
      <c r="F188" s="50"/>
      <c r="G188" s="205" t="s">
        <v>476</v>
      </c>
      <c r="H188" s="50" t="s">
        <v>274</v>
      </c>
      <c r="I188" s="45"/>
      <c r="J188" s="324"/>
      <c r="K188" s="324"/>
      <c r="L188" s="43"/>
      <c r="M188" s="43"/>
      <c r="N188" s="39">
        <f t="shared" si="31"/>
        <v>0</v>
      </c>
      <c r="O188" s="220">
        <f t="shared" si="32"/>
        <v>0</v>
      </c>
    </row>
    <row r="189" spans="1:18" ht="20.100000000000001" hidden="1" customHeight="1" x14ac:dyDescent="0.25">
      <c r="A189" s="199"/>
      <c r="B189" s="199"/>
      <c r="C189" s="199"/>
      <c r="D189" s="199"/>
      <c r="E189" s="196" t="s">
        <v>275</v>
      </c>
      <c r="F189" s="50"/>
      <c r="G189" s="205" t="s">
        <v>476</v>
      </c>
      <c r="H189" s="50" t="s">
        <v>45</v>
      </c>
      <c r="I189" s="45"/>
      <c r="J189" s="324"/>
      <c r="K189" s="324"/>
      <c r="L189" s="43"/>
      <c r="M189" s="43"/>
      <c r="N189" s="39">
        <f t="shared" si="31"/>
        <v>0</v>
      </c>
      <c r="O189" s="220">
        <f t="shared" si="32"/>
        <v>0</v>
      </c>
    </row>
    <row r="190" spans="1:18" ht="20.100000000000001" hidden="1" customHeight="1" x14ac:dyDescent="0.25">
      <c r="A190" s="199"/>
      <c r="B190" s="199"/>
      <c r="C190" s="199"/>
      <c r="D190" s="199"/>
      <c r="E190" s="196"/>
      <c r="F190" s="50" t="s">
        <v>276</v>
      </c>
      <c r="G190" s="205" t="s">
        <v>476</v>
      </c>
      <c r="H190" s="50" t="s">
        <v>45</v>
      </c>
      <c r="I190" s="45"/>
      <c r="J190" s="324"/>
      <c r="K190" s="324"/>
      <c r="L190" s="43"/>
      <c r="M190" s="43"/>
      <c r="N190" s="39">
        <f t="shared" si="31"/>
        <v>0</v>
      </c>
      <c r="O190" s="220">
        <f t="shared" si="32"/>
        <v>0</v>
      </c>
    </row>
    <row r="191" spans="1:18" s="32" customFormat="1" ht="20.100000000000001" hidden="1" customHeight="1" x14ac:dyDescent="0.25">
      <c r="A191" s="197"/>
      <c r="B191" s="197">
        <v>34</v>
      </c>
      <c r="C191" s="197"/>
      <c r="D191" s="197"/>
      <c r="E191" s="197"/>
      <c r="F191" s="54"/>
      <c r="G191" s="205" t="s">
        <v>476</v>
      </c>
      <c r="H191" s="55" t="s">
        <v>51</v>
      </c>
      <c r="I191" s="45"/>
      <c r="J191" s="324"/>
      <c r="K191" s="324"/>
      <c r="L191" s="43"/>
      <c r="M191" s="43"/>
      <c r="N191" s="39">
        <f t="shared" si="31"/>
        <v>0</v>
      </c>
      <c r="O191" s="220">
        <f t="shared" si="32"/>
        <v>0</v>
      </c>
      <c r="P191" s="311"/>
      <c r="Q191" s="31"/>
      <c r="R191" s="31"/>
    </row>
    <row r="192" spans="1:18" s="32" customFormat="1" ht="20.100000000000001" hidden="1" customHeight="1" x14ac:dyDescent="0.25">
      <c r="A192" s="197"/>
      <c r="B192" s="197"/>
      <c r="C192" s="197">
        <v>343</v>
      </c>
      <c r="D192" s="197"/>
      <c r="E192" s="197"/>
      <c r="F192" s="54"/>
      <c r="G192" s="205" t="s">
        <v>476</v>
      </c>
      <c r="H192" s="55" t="s">
        <v>52</v>
      </c>
      <c r="I192" s="37"/>
      <c r="J192" s="323"/>
      <c r="K192" s="323"/>
      <c r="L192" s="43"/>
      <c r="M192" s="43"/>
      <c r="N192" s="39">
        <f t="shared" ref="N192:N236" si="36">K192-I192</f>
        <v>0</v>
      </c>
      <c r="O192" s="220">
        <f t="shared" si="32"/>
        <v>0</v>
      </c>
      <c r="P192" s="311"/>
      <c r="Q192" s="31"/>
      <c r="R192" s="31"/>
    </row>
    <row r="193" spans="1:18" ht="20.100000000000001" hidden="1" customHeight="1" x14ac:dyDescent="0.25">
      <c r="A193" s="199"/>
      <c r="B193" s="199"/>
      <c r="C193" s="199"/>
      <c r="D193" s="199">
        <v>3431</v>
      </c>
      <c r="E193" s="199"/>
      <c r="F193" s="56"/>
      <c r="G193" s="205" t="s">
        <v>476</v>
      </c>
      <c r="H193" s="50" t="s">
        <v>53</v>
      </c>
      <c r="I193" s="45"/>
      <c r="J193" s="324"/>
      <c r="K193" s="324"/>
      <c r="L193" s="43"/>
      <c r="M193" s="43"/>
      <c r="N193" s="39">
        <f t="shared" si="36"/>
        <v>0</v>
      </c>
      <c r="O193" s="220">
        <f t="shared" si="32"/>
        <v>0</v>
      </c>
    </row>
    <row r="194" spans="1:18" ht="20.100000000000001" hidden="1" customHeight="1" x14ac:dyDescent="0.25">
      <c r="A194" s="199"/>
      <c r="B194" s="199"/>
      <c r="C194" s="199"/>
      <c r="D194" s="199"/>
      <c r="E194" s="196" t="s">
        <v>277</v>
      </c>
      <c r="F194" s="50"/>
      <c r="G194" s="205" t="s">
        <v>476</v>
      </c>
      <c r="H194" s="50" t="s">
        <v>278</v>
      </c>
      <c r="I194" s="45"/>
      <c r="J194" s="324"/>
      <c r="K194" s="324"/>
      <c r="L194" s="43"/>
      <c r="M194" s="43"/>
      <c r="N194" s="39">
        <f t="shared" si="36"/>
        <v>0</v>
      </c>
      <c r="O194" s="220">
        <f t="shared" si="32"/>
        <v>0</v>
      </c>
    </row>
    <row r="195" spans="1:18" ht="20.100000000000001" hidden="1" customHeight="1" x14ac:dyDescent="0.25">
      <c r="A195" s="199"/>
      <c r="B195" s="199"/>
      <c r="C195" s="199"/>
      <c r="D195" s="199"/>
      <c r="E195" s="196"/>
      <c r="F195" s="50" t="s">
        <v>279</v>
      </c>
      <c r="G195" s="205" t="s">
        <v>476</v>
      </c>
      <c r="H195" s="50" t="s">
        <v>278</v>
      </c>
      <c r="I195" s="45"/>
      <c r="J195" s="324"/>
      <c r="K195" s="324"/>
      <c r="L195" s="43"/>
      <c r="M195" s="43"/>
      <c r="N195" s="39">
        <f t="shared" si="36"/>
        <v>0</v>
      </c>
      <c r="O195" s="220">
        <f t="shared" si="32"/>
        <v>0</v>
      </c>
    </row>
    <row r="196" spans="1:18" ht="20.100000000000001" hidden="1" customHeight="1" x14ac:dyDescent="0.25">
      <c r="A196" s="199"/>
      <c r="B196" s="199"/>
      <c r="C196" s="199"/>
      <c r="D196" s="199"/>
      <c r="E196" s="196" t="s">
        <v>280</v>
      </c>
      <c r="F196" s="50"/>
      <c r="G196" s="205" t="s">
        <v>476</v>
      </c>
      <c r="H196" s="50" t="s">
        <v>281</v>
      </c>
      <c r="I196" s="45"/>
      <c r="J196" s="324"/>
      <c r="K196" s="324"/>
      <c r="L196" s="43"/>
      <c r="M196" s="43"/>
      <c r="N196" s="39">
        <f t="shared" si="36"/>
        <v>0</v>
      </c>
      <c r="O196" s="220">
        <f t="shared" si="32"/>
        <v>0</v>
      </c>
    </row>
    <row r="197" spans="1:18" ht="20.100000000000001" hidden="1" customHeight="1" x14ac:dyDescent="0.25">
      <c r="A197" s="199"/>
      <c r="B197" s="199"/>
      <c r="C197" s="199"/>
      <c r="D197" s="199"/>
      <c r="E197" s="196"/>
      <c r="F197" s="50" t="s">
        <v>282</v>
      </c>
      <c r="G197" s="205" t="s">
        <v>476</v>
      </c>
      <c r="H197" s="50" t="s">
        <v>281</v>
      </c>
      <c r="I197" s="45"/>
      <c r="J197" s="324"/>
      <c r="K197" s="324"/>
      <c r="L197" s="43"/>
      <c r="M197" s="43"/>
      <c r="N197" s="39">
        <f t="shared" si="36"/>
        <v>0</v>
      </c>
      <c r="O197" s="220">
        <f t="shared" si="32"/>
        <v>0</v>
      </c>
    </row>
    <row r="198" spans="1:18" ht="20.100000000000001" hidden="1" customHeight="1" x14ac:dyDescent="0.25">
      <c r="A198" s="199"/>
      <c r="B198" s="199"/>
      <c r="C198" s="199"/>
      <c r="D198" s="199">
        <v>3433</v>
      </c>
      <c r="E198" s="196"/>
      <c r="F198" s="50"/>
      <c r="G198" s="205" t="s">
        <v>476</v>
      </c>
      <c r="H198" s="50" t="s">
        <v>54</v>
      </c>
      <c r="I198" s="45"/>
      <c r="J198" s="324"/>
      <c r="K198" s="324"/>
      <c r="L198" s="43"/>
      <c r="M198" s="43"/>
      <c r="N198" s="39">
        <f t="shared" si="36"/>
        <v>0</v>
      </c>
      <c r="O198" s="220">
        <f t="shared" si="32"/>
        <v>0</v>
      </c>
    </row>
    <row r="199" spans="1:18" ht="20.100000000000001" hidden="1" customHeight="1" x14ac:dyDescent="0.25">
      <c r="A199" s="199"/>
      <c r="B199" s="199"/>
      <c r="C199" s="199"/>
      <c r="D199" s="199"/>
      <c r="E199" s="196" t="s">
        <v>283</v>
      </c>
      <c r="F199" s="50"/>
      <c r="G199" s="205" t="s">
        <v>476</v>
      </c>
      <c r="H199" s="50" t="s">
        <v>54</v>
      </c>
      <c r="I199" s="45"/>
      <c r="J199" s="324"/>
      <c r="K199" s="324"/>
      <c r="L199" s="43"/>
      <c r="M199" s="43"/>
      <c r="N199" s="39">
        <f t="shared" si="36"/>
        <v>0</v>
      </c>
      <c r="O199" s="220">
        <f t="shared" ref="O199:O269" si="37">N199-J199</f>
        <v>0</v>
      </c>
    </row>
    <row r="200" spans="1:18" ht="20.100000000000001" hidden="1" customHeight="1" x14ac:dyDescent="0.25">
      <c r="A200" s="199"/>
      <c r="B200" s="199"/>
      <c r="C200" s="199"/>
      <c r="D200" s="199"/>
      <c r="E200" s="196"/>
      <c r="F200" s="50" t="s">
        <v>284</v>
      </c>
      <c r="G200" s="205" t="s">
        <v>476</v>
      </c>
      <c r="H200" s="50" t="s">
        <v>54</v>
      </c>
      <c r="I200" s="45"/>
      <c r="J200" s="324"/>
      <c r="K200" s="324"/>
      <c r="L200" s="43"/>
      <c r="M200" s="43"/>
      <c r="N200" s="39">
        <f t="shared" si="36"/>
        <v>0</v>
      </c>
      <c r="O200" s="220">
        <f t="shared" si="37"/>
        <v>0</v>
      </c>
    </row>
    <row r="201" spans="1:18" s="218" customFormat="1" ht="25.5" x14ac:dyDescent="0.25">
      <c r="A201" s="199"/>
      <c r="B201" s="197">
        <v>36</v>
      </c>
      <c r="C201" s="197"/>
      <c r="D201" s="253"/>
      <c r="E201" s="297"/>
      <c r="F201" s="297"/>
      <c r="G201" s="205"/>
      <c r="H201" s="55" t="s">
        <v>486</v>
      </c>
      <c r="I201" s="37">
        <f>I202</f>
        <v>51000</v>
      </c>
      <c r="J201" s="323">
        <f t="shared" ref="J201:K201" si="38">J202</f>
        <v>124000</v>
      </c>
      <c r="K201" s="323">
        <f t="shared" si="38"/>
        <v>175000</v>
      </c>
      <c r="L201" s="43"/>
      <c r="M201" s="43"/>
      <c r="N201" s="39">
        <f t="shared" si="36"/>
        <v>124000</v>
      </c>
      <c r="O201" s="220">
        <f t="shared" si="37"/>
        <v>0</v>
      </c>
      <c r="P201" s="308"/>
      <c r="Q201" s="281"/>
      <c r="R201" s="281"/>
    </row>
    <row r="202" spans="1:18" s="218" customFormat="1" ht="25.5" x14ac:dyDescent="0.25">
      <c r="A202" s="199"/>
      <c r="B202" s="197"/>
      <c r="C202" s="197">
        <v>369</v>
      </c>
      <c r="D202" s="253"/>
      <c r="E202" s="297"/>
      <c r="F202" s="297"/>
      <c r="G202" s="205" t="s">
        <v>476</v>
      </c>
      <c r="H202" s="55" t="s">
        <v>487</v>
      </c>
      <c r="I202" s="37">
        <f>I203</f>
        <v>51000</v>
      </c>
      <c r="J202" s="323">
        <f t="shared" ref="J202:K202" si="39">J203</f>
        <v>124000</v>
      </c>
      <c r="K202" s="323">
        <f t="shared" si="39"/>
        <v>175000</v>
      </c>
      <c r="L202" s="43"/>
      <c r="M202" s="43"/>
      <c r="N202" s="39">
        <f t="shared" si="36"/>
        <v>124000</v>
      </c>
      <c r="O202" s="220">
        <f t="shared" si="37"/>
        <v>0</v>
      </c>
      <c r="P202" s="308"/>
      <c r="Q202" s="281"/>
      <c r="R202" s="281"/>
    </row>
    <row r="203" spans="1:18" s="218" customFormat="1" ht="25.5" hidden="1" x14ac:dyDescent="0.25">
      <c r="A203" s="199"/>
      <c r="B203" s="371"/>
      <c r="C203" s="371"/>
      <c r="D203" s="199">
        <v>3691</v>
      </c>
      <c r="E203" s="199"/>
      <c r="F203" s="199"/>
      <c r="G203" s="205" t="s">
        <v>476</v>
      </c>
      <c r="H203" s="50" t="s">
        <v>488</v>
      </c>
      <c r="I203" s="45">
        <f>I204</f>
        <v>51000</v>
      </c>
      <c r="J203" s="324">
        <f t="shared" ref="J203:K203" si="40">J204</f>
        <v>124000</v>
      </c>
      <c r="K203" s="324">
        <f t="shared" si="40"/>
        <v>175000</v>
      </c>
      <c r="L203" s="43"/>
      <c r="M203" s="43"/>
      <c r="N203" s="39">
        <f t="shared" si="36"/>
        <v>124000</v>
      </c>
      <c r="O203" s="220">
        <f t="shared" si="37"/>
        <v>0</v>
      </c>
      <c r="P203" s="308"/>
      <c r="Q203" s="281"/>
      <c r="R203" s="281"/>
    </row>
    <row r="204" spans="1:18" s="218" customFormat="1" ht="25.5" hidden="1" x14ac:dyDescent="0.25">
      <c r="A204" s="199"/>
      <c r="B204" s="371"/>
      <c r="C204" s="371"/>
      <c r="D204" s="199"/>
      <c r="E204" s="199" t="s">
        <v>489</v>
      </c>
      <c r="F204" s="199"/>
      <c r="G204" s="205" t="s">
        <v>476</v>
      </c>
      <c r="H204" s="50" t="s">
        <v>488</v>
      </c>
      <c r="I204" s="45">
        <f>I205+I206</f>
        <v>51000</v>
      </c>
      <c r="J204" s="324">
        <f t="shared" ref="J204:K204" si="41">J205+J206</f>
        <v>124000</v>
      </c>
      <c r="K204" s="324">
        <f t="shared" si="41"/>
        <v>175000</v>
      </c>
      <c r="L204" s="43"/>
      <c r="M204" s="43"/>
      <c r="N204" s="39">
        <f t="shared" si="36"/>
        <v>124000</v>
      </c>
      <c r="O204" s="220">
        <f t="shared" si="37"/>
        <v>0</v>
      </c>
      <c r="P204" s="308"/>
      <c r="Q204" s="281"/>
      <c r="R204" s="281"/>
    </row>
    <row r="205" spans="1:18" s="218" customFormat="1" ht="25.5" hidden="1" x14ac:dyDescent="0.25">
      <c r="A205" s="199"/>
      <c r="B205" s="371"/>
      <c r="C205" s="371"/>
      <c r="D205" s="199"/>
      <c r="E205" s="199"/>
      <c r="F205" s="199" t="s">
        <v>490</v>
      </c>
      <c r="G205" s="205" t="s">
        <v>476</v>
      </c>
      <c r="H205" s="50" t="s">
        <v>491</v>
      </c>
      <c r="I205" s="45">
        <v>0</v>
      </c>
      <c r="J205" s="324">
        <f>K205-I205</f>
        <v>94000</v>
      </c>
      <c r="K205" s="324">
        <v>94000</v>
      </c>
      <c r="L205" s="43"/>
      <c r="M205" s="43"/>
      <c r="N205" s="39">
        <f t="shared" si="36"/>
        <v>94000</v>
      </c>
      <c r="O205" s="220">
        <f t="shared" si="37"/>
        <v>0</v>
      </c>
      <c r="P205" s="308"/>
      <c r="Q205" s="281"/>
      <c r="R205" s="281"/>
    </row>
    <row r="206" spans="1:18" s="218" customFormat="1" ht="25.5" hidden="1" x14ac:dyDescent="0.25">
      <c r="A206" s="199"/>
      <c r="B206" s="199"/>
      <c r="C206" s="199"/>
      <c r="D206" s="199"/>
      <c r="E206" s="196"/>
      <c r="F206" s="199" t="s">
        <v>493</v>
      </c>
      <c r="G206" s="205" t="s">
        <v>476</v>
      </c>
      <c r="H206" s="50" t="s">
        <v>507</v>
      </c>
      <c r="I206" s="45">
        <v>51000</v>
      </c>
      <c r="J206" s="324">
        <f>K206-I206</f>
        <v>30000</v>
      </c>
      <c r="K206" s="324">
        <v>81000</v>
      </c>
      <c r="L206" s="43"/>
      <c r="M206" s="43"/>
      <c r="N206" s="39">
        <f t="shared" si="36"/>
        <v>30000</v>
      </c>
      <c r="O206" s="220">
        <f t="shared" si="37"/>
        <v>0</v>
      </c>
      <c r="P206" s="308"/>
      <c r="Q206" s="281"/>
      <c r="R206" s="281"/>
    </row>
    <row r="207" spans="1:18" s="32" customFormat="1" ht="28.5" hidden="1" customHeight="1" x14ac:dyDescent="0.25">
      <c r="A207" s="197"/>
      <c r="B207" s="197">
        <v>37</v>
      </c>
      <c r="C207" s="197"/>
      <c r="D207" s="197"/>
      <c r="E207" s="197"/>
      <c r="F207" s="54"/>
      <c r="G207" s="205" t="s">
        <v>476</v>
      </c>
      <c r="H207" s="55" t="s">
        <v>55</v>
      </c>
      <c r="I207" s="37"/>
      <c r="J207" s="323"/>
      <c r="K207" s="323"/>
      <c r="L207" s="43"/>
      <c r="M207" s="43"/>
      <c r="N207" s="39">
        <f t="shared" si="36"/>
        <v>0</v>
      </c>
      <c r="O207" s="220">
        <f t="shared" si="37"/>
        <v>0</v>
      </c>
      <c r="P207" s="311"/>
      <c r="Q207" s="31"/>
      <c r="R207" s="31"/>
    </row>
    <row r="208" spans="1:18" s="32" customFormat="1" ht="28.5" hidden="1" customHeight="1" x14ac:dyDescent="0.25">
      <c r="A208" s="197"/>
      <c r="B208" s="197"/>
      <c r="C208" s="197">
        <v>372</v>
      </c>
      <c r="D208" s="197"/>
      <c r="E208" s="197"/>
      <c r="F208" s="54"/>
      <c r="G208" s="205" t="s">
        <v>476</v>
      </c>
      <c r="H208" s="55" t="s">
        <v>56</v>
      </c>
      <c r="I208" s="37"/>
      <c r="J208" s="323"/>
      <c r="K208" s="323"/>
      <c r="L208" s="43"/>
      <c r="M208" s="43"/>
      <c r="N208" s="39">
        <f t="shared" si="36"/>
        <v>0</v>
      </c>
      <c r="O208" s="220">
        <f t="shared" si="37"/>
        <v>0</v>
      </c>
      <c r="P208" s="311"/>
      <c r="Q208" s="31"/>
      <c r="R208" s="31"/>
    </row>
    <row r="209" spans="1:18" ht="20.100000000000001" hidden="1" customHeight="1" x14ac:dyDescent="0.25">
      <c r="A209" s="199"/>
      <c r="B209" s="199"/>
      <c r="C209" s="199"/>
      <c r="D209" s="199">
        <v>3721</v>
      </c>
      <c r="E209" s="199"/>
      <c r="F209" s="56"/>
      <c r="G209" s="205" t="s">
        <v>476</v>
      </c>
      <c r="H209" s="50" t="s">
        <v>285</v>
      </c>
      <c r="I209" s="45"/>
      <c r="J209" s="324"/>
      <c r="K209" s="324"/>
      <c r="L209" s="43"/>
      <c r="M209" s="43"/>
      <c r="N209" s="39">
        <f t="shared" si="36"/>
        <v>0</v>
      </c>
      <c r="O209" s="220">
        <f t="shared" si="37"/>
        <v>0</v>
      </c>
    </row>
    <row r="210" spans="1:18" ht="20.100000000000001" hidden="1" customHeight="1" x14ac:dyDescent="0.25">
      <c r="A210" s="199"/>
      <c r="B210" s="199"/>
      <c r="C210" s="199"/>
      <c r="D210" s="199"/>
      <c r="E210" s="196" t="s">
        <v>286</v>
      </c>
      <c r="F210" s="50"/>
      <c r="G210" s="205" t="s">
        <v>476</v>
      </c>
      <c r="H210" s="50" t="s">
        <v>287</v>
      </c>
      <c r="I210" s="45"/>
      <c r="J210" s="324"/>
      <c r="K210" s="324"/>
      <c r="L210" s="43"/>
      <c r="M210" s="43"/>
      <c r="N210" s="39">
        <f t="shared" si="36"/>
        <v>0</v>
      </c>
      <c r="O210" s="220">
        <f t="shared" si="37"/>
        <v>0</v>
      </c>
    </row>
    <row r="211" spans="1:18" ht="20.100000000000001" hidden="1" customHeight="1" x14ac:dyDescent="0.25">
      <c r="A211" s="199"/>
      <c r="B211" s="199"/>
      <c r="C211" s="199"/>
      <c r="D211" s="199"/>
      <c r="E211" s="196"/>
      <c r="F211" s="50" t="s">
        <v>288</v>
      </c>
      <c r="G211" s="205" t="s">
        <v>476</v>
      </c>
      <c r="H211" s="50" t="s">
        <v>287</v>
      </c>
      <c r="I211" s="45"/>
      <c r="J211" s="324"/>
      <c r="K211" s="324"/>
      <c r="L211" s="43"/>
      <c r="M211" s="43"/>
      <c r="N211" s="39">
        <f t="shared" si="36"/>
        <v>0</v>
      </c>
      <c r="O211" s="220">
        <f t="shared" si="37"/>
        <v>0</v>
      </c>
    </row>
    <row r="212" spans="1:18" ht="20.100000000000001" hidden="1" customHeight="1" x14ac:dyDescent="0.25">
      <c r="A212" s="199"/>
      <c r="B212" s="197">
        <v>38</v>
      </c>
      <c r="C212" s="199"/>
      <c r="D212" s="199"/>
      <c r="E212" s="196"/>
      <c r="F212" s="50"/>
      <c r="G212" s="205" t="s">
        <v>476</v>
      </c>
      <c r="H212" s="55" t="s">
        <v>57</v>
      </c>
      <c r="I212" s="37"/>
      <c r="J212" s="323"/>
      <c r="K212" s="323"/>
      <c r="L212" s="43"/>
      <c r="M212" s="43"/>
      <c r="N212" s="39">
        <f t="shared" si="36"/>
        <v>0</v>
      </c>
      <c r="O212" s="220">
        <f t="shared" si="37"/>
        <v>0</v>
      </c>
    </row>
    <row r="213" spans="1:18" s="32" customFormat="1" ht="20.100000000000001" hidden="1" customHeight="1" x14ac:dyDescent="0.25">
      <c r="A213" s="197"/>
      <c r="B213" s="197"/>
      <c r="C213" s="197">
        <v>381</v>
      </c>
      <c r="D213" s="197"/>
      <c r="E213" s="198"/>
      <c r="F213" s="55"/>
      <c r="G213" s="205" t="s">
        <v>476</v>
      </c>
      <c r="H213" s="55" t="s">
        <v>58</v>
      </c>
      <c r="I213" s="37"/>
      <c r="J213" s="323"/>
      <c r="K213" s="323"/>
      <c r="L213" s="43"/>
      <c r="M213" s="43"/>
      <c r="N213" s="39">
        <f t="shared" si="36"/>
        <v>0</v>
      </c>
      <c r="O213" s="220">
        <f t="shared" si="37"/>
        <v>0</v>
      </c>
      <c r="P213" s="311"/>
      <c r="Q213" s="31"/>
      <c r="R213" s="31"/>
    </row>
    <row r="214" spans="1:18" ht="28.5" hidden="1" customHeight="1" x14ac:dyDescent="0.25">
      <c r="A214" s="199"/>
      <c r="B214" s="199"/>
      <c r="C214" s="199"/>
      <c r="D214" s="199">
        <v>3811</v>
      </c>
      <c r="E214" s="196"/>
      <c r="F214" s="50"/>
      <c r="G214" s="205" t="s">
        <v>476</v>
      </c>
      <c r="H214" s="50" t="s">
        <v>57</v>
      </c>
      <c r="I214" s="45"/>
      <c r="J214" s="324"/>
      <c r="K214" s="324"/>
      <c r="L214" s="43"/>
      <c r="M214" s="43"/>
      <c r="N214" s="39">
        <f t="shared" si="36"/>
        <v>0</v>
      </c>
      <c r="O214" s="220">
        <f t="shared" si="37"/>
        <v>0</v>
      </c>
    </row>
    <row r="215" spans="1:18" s="218" customFormat="1" ht="28.5" customHeight="1" x14ac:dyDescent="0.25">
      <c r="A215" s="267"/>
      <c r="B215" s="267"/>
      <c r="C215" s="267"/>
      <c r="D215" s="267"/>
      <c r="E215" s="267"/>
      <c r="F215" s="267"/>
      <c r="G215" s="267"/>
      <c r="H215" s="266" t="s">
        <v>328</v>
      </c>
      <c r="I215" s="267"/>
      <c r="J215" s="267"/>
      <c r="K215" s="367"/>
      <c r="L215" s="43"/>
      <c r="M215" s="43"/>
      <c r="N215" s="39"/>
      <c r="O215" s="220"/>
      <c r="P215" s="308"/>
      <c r="Q215" s="287"/>
      <c r="R215" s="287"/>
    </row>
    <row r="216" spans="1:18" s="218" customFormat="1" ht="28.5" customHeight="1" x14ac:dyDescent="0.25">
      <c r="A216" s="199"/>
      <c r="B216" s="199"/>
      <c r="C216" s="199"/>
      <c r="D216" s="199"/>
      <c r="E216" s="196"/>
      <c r="F216" s="50"/>
      <c r="G216" s="205"/>
      <c r="H216" s="50" t="s">
        <v>477</v>
      </c>
      <c r="I216" s="45"/>
      <c r="J216" s="324"/>
      <c r="K216" s="324"/>
      <c r="L216" s="43"/>
      <c r="M216" s="43"/>
      <c r="N216" s="39"/>
      <c r="O216" s="220"/>
      <c r="P216" s="308"/>
      <c r="Q216" s="287"/>
      <c r="R216" s="287"/>
    </row>
    <row r="217" spans="1:18" s="218" customFormat="1" ht="28.5" customHeight="1" x14ac:dyDescent="0.25">
      <c r="A217" s="197">
        <v>4</v>
      </c>
      <c r="B217" s="199"/>
      <c r="C217" s="199"/>
      <c r="D217" s="199"/>
      <c r="E217" s="196"/>
      <c r="F217" s="50"/>
      <c r="G217" s="205"/>
      <c r="H217" s="55" t="s">
        <v>329</v>
      </c>
      <c r="I217" s="37">
        <f>I223+I218</f>
        <v>100000</v>
      </c>
      <c r="J217" s="323">
        <f t="shared" ref="J217:K217" si="42">J223+J218</f>
        <v>54600</v>
      </c>
      <c r="K217" s="323">
        <f t="shared" si="42"/>
        <v>154600</v>
      </c>
      <c r="L217" s="43"/>
      <c r="M217" s="43"/>
      <c r="N217" s="39">
        <f t="shared" si="36"/>
        <v>54600</v>
      </c>
      <c r="O217" s="220">
        <f t="shared" si="37"/>
        <v>0</v>
      </c>
      <c r="P217" s="308"/>
      <c r="Q217" s="287"/>
      <c r="R217" s="287"/>
    </row>
    <row r="218" spans="1:18" s="218" customFormat="1" ht="28.5" hidden="1" customHeight="1" x14ac:dyDescent="0.25">
      <c r="A218" s="197"/>
      <c r="B218" s="197">
        <v>41</v>
      </c>
      <c r="C218" s="199"/>
      <c r="D218" s="199"/>
      <c r="E218" s="196"/>
      <c r="F218" s="50"/>
      <c r="G218" s="205"/>
      <c r="H218" s="55" t="s">
        <v>60</v>
      </c>
      <c r="I218" s="37">
        <f>I219</f>
        <v>0</v>
      </c>
      <c r="J218" s="323">
        <f t="shared" ref="J218:K218" si="43">J219</f>
        <v>0</v>
      </c>
      <c r="K218" s="323">
        <f t="shared" si="43"/>
        <v>0</v>
      </c>
      <c r="L218" s="43"/>
      <c r="M218" s="43"/>
      <c r="N218" s="39">
        <f t="shared" si="36"/>
        <v>0</v>
      </c>
      <c r="O218" s="220">
        <f t="shared" si="37"/>
        <v>0</v>
      </c>
      <c r="P218" s="308"/>
      <c r="Q218" s="288"/>
      <c r="R218" s="288"/>
    </row>
    <row r="219" spans="1:18" s="218" customFormat="1" ht="28.5" hidden="1" customHeight="1" x14ac:dyDescent="0.25">
      <c r="A219" s="197"/>
      <c r="B219" s="199"/>
      <c r="C219" s="197">
        <v>412</v>
      </c>
      <c r="D219" s="199"/>
      <c r="E219" s="196"/>
      <c r="F219" s="50"/>
      <c r="G219" s="205"/>
      <c r="H219" s="55" t="s">
        <v>330</v>
      </c>
      <c r="I219" s="37">
        <f>I220</f>
        <v>0</v>
      </c>
      <c r="J219" s="323">
        <f t="shared" ref="J219:K219" si="44">J220</f>
        <v>0</v>
      </c>
      <c r="K219" s="323">
        <f t="shared" si="44"/>
        <v>0</v>
      </c>
      <c r="L219" s="43"/>
      <c r="M219" s="43"/>
      <c r="N219" s="39">
        <f t="shared" si="36"/>
        <v>0</v>
      </c>
      <c r="O219" s="220">
        <f t="shared" si="37"/>
        <v>0</v>
      </c>
      <c r="P219" s="308"/>
      <c r="Q219" s="288"/>
      <c r="R219" s="288"/>
    </row>
    <row r="220" spans="1:18" s="218" customFormat="1" ht="20.100000000000001" hidden="1" customHeight="1" x14ac:dyDescent="0.25">
      <c r="A220" s="197"/>
      <c r="B220" s="199"/>
      <c r="C220" s="199"/>
      <c r="D220" s="199">
        <v>4123</v>
      </c>
      <c r="E220" s="199"/>
      <c r="F220" s="199"/>
      <c r="G220" s="205" t="s">
        <v>476</v>
      </c>
      <c r="H220" s="50" t="s">
        <v>62</v>
      </c>
      <c r="I220" s="37">
        <f>I221</f>
        <v>0</v>
      </c>
      <c r="J220" s="323">
        <f t="shared" ref="J220:K220" si="45">J221</f>
        <v>0</v>
      </c>
      <c r="K220" s="323">
        <f t="shared" si="45"/>
        <v>0</v>
      </c>
      <c r="L220" s="43"/>
      <c r="M220" s="43"/>
      <c r="N220" s="39">
        <f t="shared" si="36"/>
        <v>0</v>
      </c>
      <c r="O220" s="220">
        <f t="shared" si="37"/>
        <v>0</v>
      </c>
      <c r="P220" s="308"/>
      <c r="Q220" s="288"/>
      <c r="R220" s="288"/>
    </row>
    <row r="221" spans="1:18" s="218" customFormat="1" ht="20.100000000000001" hidden="1" customHeight="1" x14ac:dyDescent="0.25">
      <c r="A221" s="197"/>
      <c r="B221" s="199"/>
      <c r="C221" s="199"/>
      <c r="D221" s="199"/>
      <c r="E221" s="199" t="s">
        <v>331</v>
      </c>
      <c r="F221" s="199"/>
      <c r="G221" s="205" t="s">
        <v>476</v>
      </c>
      <c r="H221" s="50" t="s">
        <v>62</v>
      </c>
      <c r="I221" s="37">
        <f>I222</f>
        <v>0</v>
      </c>
      <c r="J221" s="323">
        <f t="shared" ref="J221:K221" si="46">J222</f>
        <v>0</v>
      </c>
      <c r="K221" s="323">
        <f t="shared" si="46"/>
        <v>0</v>
      </c>
      <c r="L221" s="43"/>
      <c r="M221" s="43"/>
      <c r="N221" s="39">
        <f t="shared" si="36"/>
        <v>0</v>
      </c>
      <c r="O221" s="220">
        <f t="shared" si="37"/>
        <v>0</v>
      </c>
      <c r="P221" s="308"/>
      <c r="Q221" s="288"/>
      <c r="R221" s="288"/>
    </row>
    <row r="222" spans="1:18" s="218" customFormat="1" ht="20.100000000000001" hidden="1" customHeight="1" x14ac:dyDescent="0.25">
      <c r="A222" s="197"/>
      <c r="B222" s="199"/>
      <c r="C222" s="199"/>
      <c r="D222" s="199"/>
      <c r="E222" s="199"/>
      <c r="F222" s="199">
        <v>412310</v>
      </c>
      <c r="G222" s="205" t="s">
        <v>476</v>
      </c>
      <c r="H222" s="50" t="s">
        <v>62</v>
      </c>
      <c r="I222" s="37">
        <v>0</v>
      </c>
      <c r="J222" s="323">
        <f>K222-I222</f>
        <v>0</v>
      </c>
      <c r="K222" s="323">
        <v>0</v>
      </c>
      <c r="L222" s="43"/>
      <c r="M222" s="43"/>
      <c r="N222" s="39">
        <f t="shared" si="36"/>
        <v>0</v>
      </c>
      <c r="O222" s="220">
        <f t="shared" si="37"/>
        <v>0</v>
      </c>
      <c r="P222" s="308"/>
      <c r="Q222" s="288"/>
      <c r="R222" s="288"/>
    </row>
    <row r="223" spans="1:18" s="218" customFormat="1" ht="28.5" customHeight="1" x14ac:dyDescent="0.25">
      <c r="A223" s="199"/>
      <c r="B223" s="197">
        <v>42</v>
      </c>
      <c r="C223" s="238"/>
      <c r="D223" s="238"/>
      <c r="E223" s="238"/>
      <c r="F223" s="239"/>
      <c r="G223" s="205"/>
      <c r="H223" s="55" t="s">
        <v>63</v>
      </c>
      <c r="I223" s="37">
        <f>I224+I233</f>
        <v>100000</v>
      </c>
      <c r="J223" s="323">
        <f>J224+J233</f>
        <v>54600</v>
      </c>
      <c r="K223" s="323">
        <f>K224+K233</f>
        <v>154600</v>
      </c>
      <c r="L223" s="43"/>
      <c r="M223" s="43"/>
      <c r="N223" s="39">
        <f t="shared" si="36"/>
        <v>54600</v>
      </c>
      <c r="O223" s="220">
        <f t="shared" si="37"/>
        <v>0</v>
      </c>
      <c r="P223" s="308"/>
      <c r="Q223" s="287"/>
      <c r="R223" s="287"/>
    </row>
    <row r="224" spans="1:18" s="218" customFormat="1" ht="21.95" customHeight="1" x14ac:dyDescent="0.25">
      <c r="A224" s="199"/>
      <c r="B224" s="197"/>
      <c r="C224" s="197">
        <v>422</v>
      </c>
      <c r="D224" s="197"/>
      <c r="E224" s="197"/>
      <c r="F224" s="54"/>
      <c r="G224" s="205" t="s">
        <v>476</v>
      </c>
      <c r="H224" s="55" t="s">
        <v>64</v>
      </c>
      <c r="I224" s="37">
        <f>I225+I228</f>
        <v>100000</v>
      </c>
      <c r="J224" s="323">
        <f>J225+J228</f>
        <v>4600</v>
      </c>
      <c r="K224" s="323">
        <f>K225+K228</f>
        <v>104600</v>
      </c>
      <c r="L224" s="43"/>
      <c r="M224" s="43"/>
      <c r="N224" s="39">
        <f t="shared" si="36"/>
        <v>4600</v>
      </c>
      <c r="O224" s="220">
        <f t="shared" si="37"/>
        <v>0</v>
      </c>
      <c r="P224" s="308"/>
      <c r="Q224" s="287"/>
      <c r="R224" s="287"/>
    </row>
    <row r="225" spans="1:18" s="218" customFormat="1" ht="20.100000000000001" hidden="1" customHeight="1" x14ac:dyDescent="0.25">
      <c r="A225" s="199"/>
      <c r="B225" s="199"/>
      <c r="C225" s="199"/>
      <c r="D225" s="199">
        <v>4221</v>
      </c>
      <c r="E225" s="199"/>
      <c r="F225" s="56"/>
      <c r="G225" s="205" t="s">
        <v>476</v>
      </c>
      <c r="H225" s="50" t="s">
        <v>65</v>
      </c>
      <c r="I225" s="37">
        <f>I226</f>
        <v>0</v>
      </c>
      <c r="J225" s="323">
        <f t="shared" ref="J225:K225" si="47">J226</f>
        <v>4600</v>
      </c>
      <c r="K225" s="323">
        <f t="shared" si="47"/>
        <v>4600</v>
      </c>
      <c r="L225" s="43"/>
      <c r="M225" s="43"/>
      <c r="N225" s="39">
        <f t="shared" si="36"/>
        <v>4600</v>
      </c>
      <c r="O225" s="220">
        <f t="shared" si="37"/>
        <v>0</v>
      </c>
      <c r="P225" s="308"/>
      <c r="Q225" s="287"/>
      <c r="R225" s="287"/>
    </row>
    <row r="226" spans="1:18" s="218" customFormat="1" ht="20.100000000000001" hidden="1" customHeight="1" x14ac:dyDescent="0.25">
      <c r="A226" s="199"/>
      <c r="B226" s="199"/>
      <c r="C226" s="199"/>
      <c r="D226" s="199"/>
      <c r="E226" s="196" t="s">
        <v>333</v>
      </c>
      <c r="F226" s="50"/>
      <c r="G226" s="205" t="s">
        <v>476</v>
      </c>
      <c r="H226" s="50" t="s">
        <v>334</v>
      </c>
      <c r="I226" s="37">
        <f>I227</f>
        <v>0</v>
      </c>
      <c r="J226" s="323">
        <f>J227</f>
        <v>4600</v>
      </c>
      <c r="K226" s="323">
        <f>K227</f>
        <v>4600</v>
      </c>
      <c r="L226" s="43"/>
      <c r="M226" s="43"/>
      <c r="N226" s="39">
        <f t="shared" si="36"/>
        <v>4600</v>
      </c>
      <c r="O226" s="220">
        <f t="shared" si="37"/>
        <v>0</v>
      </c>
      <c r="P226" s="308"/>
      <c r="Q226" s="287"/>
      <c r="R226" s="287"/>
    </row>
    <row r="227" spans="1:18" s="218" customFormat="1" ht="20.100000000000001" hidden="1" customHeight="1" x14ac:dyDescent="0.25">
      <c r="A227" s="199"/>
      <c r="B227" s="199"/>
      <c r="C227" s="199"/>
      <c r="D227" s="199"/>
      <c r="E227" s="196"/>
      <c r="F227" s="369" t="s">
        <v>335</v>
      </c>
      <c r="G227" s="336" t="s">
        <v>476</v>
      </c>
      <c r="H227" s="369" t="s">
        <v>334</v>
      </c>
      <c r="I227" s="37">
        <v>0</v>
      </c>
      <c r="J227" s="323">
        <f>K227-I227</f>
        <v>4600</v>
      </c>
      <c r="K227" s="323">
        <v>4600</v>
      </c>
      <c r="L227" s="43"/>
      <c r="M227" s="43"/>
      <c r="N227" s="39">
        <f t="shared" si="36"/>
        <v>4600</v>
      </c>
      <c r="O227" s="220">
        <f t="shared" si="37"/>
        <v>0</v>
      </c>
      <c r="P227" s="308"/>
      <c r="Q227" s="287"/>
      <c r="R227" s="287"/>
    </row>
    <row r="228" spans="1:18" s="218" customFormat="1" ht="20.100000000000001" hidden="1" customHeight="1" x14ac:dyDescent="0.25">
      <c r="A228" s="199"/>
      <c r="B228" s="199"/>
      <c r="C228" s="199"/>
      <c r="D228" s="199">
        <v>4224</v>
      </c>
      <c r="E228" s="199"/>
      <c r="F228" s="56"/>
      <c r="G228" s="205" t="s">
        <v>476</v>
      </c>
      <c r="H228" s="50" t="s">
        <v>66</v>
      </c>
      <c r="I228" s="37">
        <f>I229+I231</f>
        <v>100000</v>
      </c>
      <c r="J228" s="323">
        <f t="shared" ref="J228:K228" si="48">J229+J231</f>
        <v>0</v>
      </c>
      <c r="K228" s="323">
        <f t="shared" si="48"/>
        <v>100000</v>
      </c>
      <c r="L228" s="43"/>
      <c r="M228" s="43"/>
      <c r="N228" s="39">
        <f t="shared" si="36"/>
        <v>0</v>
      </c>
      <c r="O228" s="220">
        <f t="shared" si="37"/>
        <v>0</v>
      </c>
      <c r="P228" s="308"/>
      <c r="Q228" s="288"/>
      <c r="R228" s="288"/>
    </row>
    <row r="229" spans="1:18" s="218" customFormat="1" ht="20.100000000000001" hidden="1" customHeight="1" x14ac:dyDescent="0.25">
      <c r="A229" s="199"/>
      <c r="B229" s="199"/>
      <c r="C229" s="199"/>
      <c r="D229" s="199"/>
      <c r="E229" s="196" t="s">
        <v>339</v>
      </c>
      <c r="F229" s="50"/>
      <c r="G229" s="205" t="s">
        <v>476</v>
      </c>
      <c r="H229" s="50" t="s">
        <v>340</v>
      </c>
      <c r="I229" s="37">
        <f>I230</f>
        <v>0</v>
      </c>
      <c r="J229" s="323">
        <f t="shared" ref="J229:K229" si="49">J230</f>
        <v>0</v>
      </c>
      <c r="K229" s="323">
        <f t="shared" si="49"/>
        <v>0</v>
      </c>
      <c r="L229" s="43"/>
      <c r="M229" s="43"/>
      <c r="N229" s="39">
        <f t="shared" si="36"/>
        <v>0</v>
      </c>
      <c r="O229" s="220">
        <f t="shared" si="37"/>
        <v>0</v>
      </c>
      <c r="P229" s="308"/>
      <c r="Q229" s="288"/>
      <c r="R229" s="288"/>
    </row>
    <row r="230" spans="1:18" s="218" customFormat="1" ht="20.100000000000001" hidden="1" customHeight="1" x14ac:dyDescent="0.25">
      <c r="A230" s="199"/>
      <c r="B230" s="199"/>
      <c r="C230" s="199"/>
      <c r="D230" s="199"/>
      <c r="E230" s="196"/>
      <c r="F230" s="50" t="s">
        <v>341</v>
      </c>
      <c r="G230" s="205" t="s">
        <v>476</v>
      </c>
      <c r="H230" s="50" t="s">
        <v>340</v>
      </c>
      <c r="I230" s="37">
        <v>0</v>
      </c>
      <c r="J230" s="323">
        <f>K230-I230</f>
        <v>0</v>
      </c>
      <c r="K230" s="323">
        <v>0</v>
      </c>
      <c r="L230" s="43"/>
      <c r="M230" s="43"/>
      <c r="N230" s="39">
        <f t="shared" si="36"/>
        <v>0</v>
      </c>
      <c r="O230" s="220">
        <f t="shared" si="37"/>
        <v>0</v>
      </c>
      <c r="P230" s="308"/>
      <c r="Q230" s="288"/>
      <c r="R230" s="288"/>
    </row>
    <row r="231" spans="1:18" s="218" customFormat="1" ht="20.100000000000001" hidden="1" customHeight="1" x14ac:dyDescent="0.25">
      <c r="A231" s="199"/>
      <c r="B231" s="199"/>
      <c r="C231" s="199"/>
      <c r="D231" s="199"/>
      <c r="E231" s="196" t="s">
        <v>342</v>
      </c>
      <c r="F231" s="50"/>
      <c r="G231" s="205" t="s">
        <v>476</v>
      </c>
      <c r="H231" s="50" t="s">
        <v>343</v>
      </c>
      <c r="I231" s="37">
        <f>I232</f>
        <v>100000</v>
      </c>
      <c r="J231" s="323">
        <f t="shared" ref="J231:K231" si="50">J232</f>
        <v>0</v>
      </c>
      <c r="K231" s="323">
        <f t="shared" si="50"/>
        <v>100000</v>
      </c>
      <c r="L231" s="43"/>
      <c r="M231" s="43"/>
      <c r="N231" s="39">
        <f t="shared" si="36"/>
        <v>0</v>
      </c>
      <c r="O231" s="220">
        <f t="shared" si="37"/>
        <v>0</v>
      </c>
      <c r="P231" s="308"/>
      <c r="Q231" s="288"/>
      <c r="R231" s="288"/>
    </row>
    <row r="232" spans="1:18" s="218" customFormat="1" ht="20.100000000000001" hidden="1" customHeight="1" x14ac:dyDescent="0.25">
      <c r="A232" s="199"/>
      <c r="B232" s="199"/>
      <c r="C232" s="199"/>
      <c r="D232" s="199"/>
      <c r="E232" s="196"/>
      <c r="F232" s="50" t="s">
        <v>344</v>
      </c>
      <c r="G232" s="205" t="s">
        <v>476</v>
      </c>
      <c r="H232" s="50" t="s">
        <v>343</v>
      </c>
      <c r="I232" s="37">
        <v>100000</v>
      </c>
      <c r="J232" s="323">
        <f>K232-I232</f>
        <v>0</v>
      </c>
      <c r="K232" s="323">
        <v>100000</v>
      </c>
      <c r="L232" s="43"/>
      <c r="M232" s="43"/>
      <c r="N232" s="39">
        <f t="shared" si="36"/>
        <v>0</v>
      </c>
      <c r="O232" s="220">
        <f t="shared" si="37"/>
        <v>0</v>
      </c>
      <c r="P232" s="308"/>
      <c r="Q232" s="288"/>
      <c r="R232" s="288"/>
    </row>
    <row r="233" spans="1:18" s="218" customFormat="1" ht="20.100000000000001" customHeight="1" x14ac:dyDescent="0.25">
      <c r="A233" s="197"/>
      <c r="B233" s="197"/>
      <c r="C233" s="197">
        <v>426</v>
      </c>
      <c r="D233" s="197"/>
      <c r="E233" s="197"/>
      <c r="F233" s="54"/>
      <c r="G233" s="205" t="s">
        <v>476</v>
      </c>
      <c r="H233" s="241" t="s">
        <v>71</v>
      </c>
      <c r="I233" s="37">
        <f>I234</f>
        <v>0</v>
      </c>
      <c r="J233" s="323">
        <f t="shared" ref="J233:K233" si="51">J234</f>
        <v>50000</v>
      </c>
      <c r="K233" s="323">
        <f t="shared" si="51"/>
        <v>50000</v>
      </c>
      <c r="L233" s="43"/>
      <c r="M233" s="43"/>
      <c r="N233" s="39">
        <f t="shared" si="36"/>
        <v>50000</v>
      </c>
      <c r="O233" s="220">
        <f t="shared" si="37"/>
        <v>0</v>
      </c>
      <c r="P233" s="308"/>
      <c r="Q233" s="306"/>
      <c r="R233" s="306"/>
    </row>
    <row r="234" spans="1:18" s="218" customFormat="1" ht="20.100000000000001" hidden="1" customHeight="1" x14ac:dyDescent="0.25">
      <c r="A234" s="199"/>
      <c r="B234" s="199"/>
      <c r="C234" s="199"/>
      <c r="D234" s="199">
        <v>4262</v>
      </c>
      <c r="E234" s="199"/>
      <c r="F234" s="56"/>
      <c r="G234" s="205" t="s">
        <v>468</v>
      </c>
      <c r="H234" s="53" t="s">
        <v>72</v>
      </c>
      <c r="I234" s="45">
        <f>I235</f>
        <v>0</v>
      </c>
      <c r="J234" s="324">
        <f t="shared" ref="J234:K234" si="52">J235</f>
        <v>50000</v>
      </c>
      <c r="K234" s="324">
        <f t="shared" si="52"/>
        <v>50000</v>
      </c>
      <c r="L234" s="43"/>
      <c r="M234" s="43"/>
      <c r="N234" s="39">
        <f t="shared" si="36"/>
        <v>50000</v>
      </c>
      <c r="O234" s="220">
        <f t="shared" si="37"/>
        <v>0</v>
      </c>
      <c r="P234" s="308"/>
      <c r="Q234" s="306"/>
      <c r="R234" s="306"/>
    </row>
    <row r="235" spans="1:18" s="218" customFormat="1" ht="20.100000000000001" hidden="1" customHeight="1" x14ac:dyDescent="0.25">
      <c r="A235" s="199"/>
      <c r="B235" s="199"/>
      <c r="C235" s="199"/>
      <c r="D235" s="199"/>
      <c r="E235" s="196" t="s">
        <v>351</v>
      </c>
      <c r="F235" s="50"/>
      <c r="G235" s="205" t="s">
        <v>468</v>
      </c>
      <c r="H235" s="50" t="s">
        <v>72</v>
      </c>
      <c r="I235" s="45">
        <f>I236</f>
        <v>0</v>
      </c>
      <c r="J235" s="324">
        <f t="shared" ref="J235:K235" si="53">J236</f>
        <v>50000</v>
      </c>
      <c r="K235" s="324">
        <f t="shared" si="53"/>
        <v>50000</v>
      </c>
      <c r="L235" s="43"/>
      <c r="M235" s="43"/>
      <c r="N235" s="39">
        <f t="shared" si="36"/>
        <v>50000</v>
      </c>
      <c r="O235" s="220">
        <f t="shared" si="37"/>
        <v>0</v>
      </c>
      <c r="P235" s="308"/>
      <c r="Q235" s="306"/>
      <c r="R235" s="306"/>
    </row>
    <row r="236" spans="1:18" s="218" customFormat="1" ht="20.100000000000001" hidden="1" customHeight="1" x14ac:dyDescent="0.25">
      <c r="A236" s="199"/>
      <c r="B236" s="199"/>
      <c r="C236" s="199"/>
      <c r="D236" s="199"/>
      <c r="E236" s="196"/>
      <c r="F236" s="369" t="s">
        <v>352</v>
      </c>
      <c r="G236" s="336" t="s">
        <v>468</v>
      </c>
      <c r="H236" s="369" t="s">
        <v>72</v>
      </c>
      <c r="I236" s="45">
        <v>0</v>
      </c>
      <c r="J236" s="324">
        <f>K236-I236</f>
        <v>50000</v>
      </c>
      <c r="K236" s="324">
        <v>50000</v>
      </c>
      <c r="L236" s="43"/>
      <c r="M236" s="43"/>
      <c r="N236" s="39">
        <f t="shared" si="36"/>
        <v>50000</v>
      </c>
      <c r="O236" s="220">
        <f t="shared" si="37"/>
        <v>0</v>
      </c>
      <c r="P236" s="308"/>
      <c r="Q236" s="306"/>
      <c r="R236" s="306"/>
    </row>
    <row r="237" spans="1:18" s="179" customFormat="1" ht="28.5" customHeight="1" x14ac:dyDescent="0.25">
      <c r="A237" s="197"/>
      <c r="B237" s="289"/>
      <c r="C237" s="289"/>
      <c r="D237" s="289"/>
      <c r="E237" s="289"/>
      <c r="F237" s="290"/>
      <c r="G237" s="291"/>
      <c r="H237" s="290" t="s">
        <v>448</v>
      </c>
      <c r="I237" s="290"/>
      <c r="J237" s="325"/>
      <c r="K237" s="325"/>
      <c r="L237" s="43"/>
      <c r="M237" s="43"/>
      <c r="N237" s="292"/>
      <c r="O237" s="220"/>
      <c r="P237" s="308"/>
      <c r="Q237" s="25"/>
      <c r="R237" s="25"/>
    </row>
    <row r="238" spans="1:18" s="179" customFormat="1" ht="20.100000000000001" customHeight="1" x14ac:dyDescent="0.25">
      <c r="A238" s="197">
        <v>3</v>
      </c>
      <c r="B238" s="197"/>
      <c r="C238" s="197"/>
      <c r="D238" s="197"/>
      <c r="E238" s="198"/>
      <c r="F238" s="55"/>
      <c r="G238" s="240"/>
      <c r="H238" s="55" t="s">
        <v>82</v>
      </c>
      <c r="I238" s="37">
        <f>I239+I253</f>
        <v>170000</v>
      </c>
      <c r="J238" s="323">
        <f t="shared" ref="J238:K238" si="54">J239+J253</f>
        <v>53773.69</v>
      </c>
      <c r="K238" s="323">
        <f t="shared" si="54"/>
        <v>223773.69</v>
      </c>
      <c r="L238" s="43">
        <v>0</v>
      </c>
      <c r="M238" s="43"/>
      <c r="N238" s="39">
        <f t="shared" ref="N238:N286" si="55">K238-I238</f>
        <v>53773.69</v>
      </c>
      <c r="O238" s="220">
        <f t="shared" si="37"/>
        <v>0</v>
      </c>
      <c r="P238" s="308"/>
      <c r="Q238" s="25"/>
      <c r="R238" s="25"/>
    </row>
    <row r="239" spans="1:18" s="179" customFormat="1" ht="20.100000000000001" customHeight="1" x14ac:dyDescent="0.25">
      <c r="A239" s="199"/>
      <c r="B239" s="197">
        <v>31</v>
      </c>
      <c r="C239" s="197"/>
      <c r="D239" s="197"/>
      <c r="E239" s="198"/>
      <c r="F239" s="55"/>
      <c r="G239" s="240"/>
      <c r="H239" s="55" t="s">
        <v>13</v>
      </c>
      <c r="I239" s="37">
        <f>I240+I244</f>
        <v>170000</v>
      </c>
      <c r="J239" s="323">
        <f>J240+J244</f>
        <v>53773.69</v>
      </c>
      <c r="K239" s="323">
        <f>K240+K244</f>
        <v>223773.69</v>
      </c>
      <c r="L239" s="43">
        <v>0</v>
      </c>
      <c r="M239" s="43"/>
      <c r="N239" s="39">
        <f t="shared" si="55"/>
        <v>53773.69</v>
      </c>
      <c r="O239" s="220">
        <f t="shared" si="37"/>
        <v>0</v>
      </c>
      <c r="P239" s="308"/>
      <c r="Q239" s="25"/>
      <c r="R239" s="25"/>
    </row>
    <row r="240" spans="1:18" s="179" customFormat="1" ht="20.100000000000001" customHeight="1" x14ac:dyDescent="0.25">
      <c r="A240" s="199"/>
      <c r="B240" s="197"/>
      <c r="C240" s="197">
        <v>311</v>
      </c>
      <c r="D240" s="197"/>
      <c r="E240" s="198"/>
      <c r="F240" s="55"/>
      <c r="G240" s="205" t="s">
        <v>449</v>
      </c>
      <c r="H240" s="55" t="s">
        <v>14</v>
      </c>
      <c r="I240" s="37">
        <f>I241</f>
        <v>146000</v>
      </c>
      <c r="J240" s="323">
        <f t="shared" ref="J240:K242" si="56">J241</f>
        <v>46004.66</v>
      </c>
      <c r="K240" s="323">
        <f t="shared" si="56"/>
        <v>192004.66</v>
      </c>
      <c r="L240" s="43">
        <v>0</v>
      </c>
      <c r="M240" s="43"/>
      <c r="N240" s="39">
        <f t="shared" si="55"/>
        <v>46004.66</v>
      </c>
      <c r="O240" s="220">
        <f t="shared" si="37"/>
        <v>0</v>
      </c>
      <c r="P240" s="308"/>
      <c r="Q240" s="25"/>
      <c r="R240" s="25"/>
    </row>
    <row r="241" spans="1:18" s="179" customFormat="1" ht="20.100000000000001" hidden="1" customHeight="1" x14ac:dyDescent="0.25">
      <c r="A241" s="199"/>
      <c r="B241" s="199"/>
      <c r="C241" s="199"/>
      <c r="D241" s="199">
        <v>3111</v>
      </c>
      <c r="E241" s="196"/>
      <c r="F241" s="50"/>
      <c r="G241" s="205" t="s">
        <v>449</v>
      </c>
      <c r="H241" s="50" t="s">
        <v>15</v>
      </c>
      <c r="I241" s="45">
        <f>I242</f>
        <v>146000</v>
      </c>
      <c r="J241" s="324">
        <f t="shared" si="56"/>
        <v>46004.66</v>
      </c>
      <c r="K241" s="324">
        <f t="shared" si="56"/>
        <v>192004.66</v>
      </c>
      <c r="L241" s="43">
        <v>0</v>
      </c>
      <c r="M241" s="43"/>
      <c r="N241" s="39">
        <f t="shared" si="55"/>
        <v>46004.66</v>
      </c>
      <c r="O241" s="220">
        <f t="shared" si="37"/>
        <v>0</v>
      </c>
      <c r="P241" s="308"/>
      <c r="Q241" s="25"/>
      <c r="R241" s="25"/>
    </row>
    <row r="242" spans="1:18" s="179" customFormat="1" ht="20.100000000000001" hidden="1" customHeight="1" x14ac:dyDescent="0.25">
      <c r="A242" s="199"/>
      <c r="B242" s="199"/>
      <c r="C242" s="199"/>
      <c r="D242" s="199"/>
      <c r="E242" s="196" t="s">
        <v>291</v>
      </c>
      <c r="F242" s="50"/>
      <c r="G242" s="205" t="s">
        <v>449</v>
      </c>
      <c r="H242" s="50" t="s">
        <v>292</v>
      </c>
      <c r="I242" s="45">
        <f>I243</f>
        <v>146000</v>
      </c>
      <c r="J242" s="324">
        <f t="shared" si="56"/>
        <v>46004.66</v>
      </c>
      <c r="K242" s="324">
        <f t="shared" si="56"/>
        <v>192004.66</v>
      </c>
      <c r="L242" s="43">
        <v>0</v>
      </c>
      <c r="M242" s="43"/>
      <c r="N242" s="39">
        <f t="shared" si="55"/>
        <v>46004.66</v>
      </c>
      <c r="O242" s="220">
        <f t="shared" si="37"/>
        <v>0</v>
      </c>
      <c r="P242" s="308"/>
      <c r="Q242" s="25"/>
      <c r="R242" s="25"/>
    </row>
    <row r="243" spans="1:18" s="179" customFormat="1" ht="28.5" hidden="1" customHeight="1" x14ac:dyDescent="0.25">
      <c r="A243" s="199"/>
      <c r="B243" s="199"/>
      <c r="C243" s="199"/>
      <c r="D243" s="199"/>
      <c r="E243" s="196"/>
      <c r="F243" s="50" t="s">
        <v>450</v>
      </c>
      <c r="G243" s="205" t="s">
        <v>449</v>
      </c>
      <c r="H243" s="50" t="s">
        <v>451</v>
      </c>
      <c r="I243" s="45">
        <v>146000</v>
      </c>
      <c r="J243" s="324">
        <f>K243-I243</f>
        <v>46004.66</v>
      </c>
      <c r="K243" s="324">
        <f>146000+46004.66</f>
        <v>192004.66</v>
      </c>
      <c r="L243" s="43">
        <v>0</v>
      </c>
      <c r="M243" s="43"/>
      <c r="N243" s="39">
        <f t="shared" si="55"/>
        <v>46004.66</v>
      </c>
      <c r="O243" s="220">
        <f t="shared" si="37"/>
        <v>0</v>
      </c>
      <c r="P243" s="308"/>
      <c r="Q243" s="25"/>
      <c r="R243" s="25"/>
    </row>
    <row r="244" spans="1:18" s="179" customFormat="1" ht="20.100000000000001" customHeight="1" x14ac:dyDescent="0.25">
      <c r="A244" s="199"/>
      <c r="B244" s="199"/>
      <c r="C244" s="197">
        <v>313</v>
      </c>
      <c r="D244" s="197"/>
      <c r="E244" s="198"/>
      <c r="F244" s="55"/>
      <c r="G244" s="205" t="s">
        <v>449</v>
      </c>
      <c r="H244" s="55" t="s">
        <v>101</v>
      </c>
      <c r="I244" s="37">
        <f>I245+I250</f>
        <v>24000</v>
      </c>
      <c r="J244" s="323">
        <f t="shared" ref="J244:K244" si="57">J245+J250</f>
        <v>7769.0299999999988</v>
      </c>
      <c r="K244" s="323">
        <f t="shared" si="57"/>
        <v>31769.03</v>
      </c>
      <c r="L244" s="43">
        <v>0</v>
      </c>
      <c r="M244" s="43"/>
      <c r="N244" s="39">
        <f t="shared" si="55"/>
        <v>7769.0299999999988</v>
      </c>
      <c r="O244" s="220">
        <f t="shared" si="37"/>
        <v>0</v>
      </c>
      <c r="P244" s="308"/>
      <c r="Q244" s="25"/>
      <c r="R244" s="25"/>
    </row>
    <row r="245" spans="1:18" s="179" customFormat="1" ht="20.100000000000001" hidden="1" customHeight="1" x14ac:dyDescent="0.25">
      <c r="A245" s="199"/>
      <c r="B245" s="199"/>
      <c r="C245" s="199"/>
      <c r="D245" s="199">
        <v>3132</v>
      </c>
      <c r="E245" s="196"/>
      <c r="F245" s="50"/>
      <c r="G245" s="205" t="s">
        <v>449</v>
      </c>
      <c r="H245" s="50" t="s">
        <v>20</v>
      </c>
      <c r="I245" s="45">
        <f>I246+I248</f>
        <v>24000</v>
      </c>
      <c r="J245" s="324">
        <f t="shared" ref="J245:K245" si="58">J246+J248</f>
        <v>7769.0299999999988</v>
      </c>
      <c r="K245" s="324">
        <f t="shared" si="58"/>
        <v>31769.03</v>
      </c>
      <c r="L245" s="43">
        <v>0</v>
      </c>
      <c r="M245" s="43"/>
      <c r="N245" s="39">
        <f t="shared" si="55"/>
        <v>7769.0299999999988</v>
      </c>
      <c r="O245" s="220">
        <f t="shared" si="37"/>
        <v>0</v>
      </c>
      <c r="P245" s="308"/>
      <c r="Q245" s="25"/>
      <c r="R245" s="25"/>
    </row>
    <row r="246" spans="1:18" s="179" customFormat="1" ht="20.100000000000001" hidden="1" customHeight="1" x14ac:dyDescent="0.25">
      <c r="A246" s="199"/>
      <c r="B246" s="199"/>
      <c r="C246" s="199"/>
      <c r="D246" s="199"/>
      <c r="E246" s="196" t="s">
        <v>302</v>
      </c>
      <c r="F246" s="50"/>
      <c r="G246" s="205" t="s">
        <v>449</v>
      </c>
      <c r="H246" s="50" t="s">
        <v>20</v>
      </c>
      <c r="I246" s="45">
        <f>I247</f>
        <v>24000</v>
      </c>
      <c r="J246" s="324">
        <f t="shared" ref="J246:K246" si="59">J247</f>
        <v>7769.0299999999988</v>
      </c>
      <c r="K246" s="324">
        <f t="shared" si="59"/>
        <v>31769.03</v>
      </c>
      <c r="L246" s="43">
        <v>0</v>
      </c>
      <c r="M246" s="43"/>
      <c r="N246" s="39">
        <f t="shared" si="55"/>
        <v>7769.0299999999988</v>
      </c>
      <c r="O246" s="220">
        <f t="shared" si="37"/>
        <v>0</v>
      </c>
      <c r="P246" s="308"/>
      <c r="Q246" s="25"/>
      <c r="R246" s="25"/>
    </row>
    <row r="247" spans="1:18" s="179" customFormat="1" ht="28.5" hidden="1" customHeight="1" x14ac:dyDescent="0.25">
      <c r="A247" s="199"/>
      <c r="B247" s="199"/>
      <c r="C247" s="199"/>
      <c r="D247" s="199"/>
      <c r="E247" s="196"/>
      <c r="F247" s="50" t="s">
        <v>303</v>
      </c>
      <c r="G247" s="205" t="s">
        <v>449</v>
      </c>
      <c r="H247" s="50" t="s">
        <v>452</v>
      </c>
      <c r="I247" s="45">
        <v>24000</v>
      </c>
      <c r="J247" s="324">
        <f>K247-I247</f>
        <v>7769.0299999999988</v>
      </c>
      <c r="K247" s="324">
        <f>24000+7769.03</f>
        <v>31769.03</v>
      </c>
      <c r="L247" s="43">
        <v>0</v>
      </c>
      <c r="M247" s="43"/>
      <c r="N247" s="39">
        <f t="shared" si="55"/>
        <v>7769.0299999999988</v>
      </c>
      <c r="O247" s="220">
        <f t="shared" si="37"/>
        <v>0</v>
      </c>
      <c r="P247" s="308"/>
      <c r="Q247" s="25"/>
      <c r="R247" s="25"/>
    </row>
    <row r="248" spans="1:18" s="179" customFormat="1" ht="30" hidden="1" customHeight="1" x14ac:dyDescent="0.25">
      <c r="A248" s="199"/>
      <c r="B248" s="199"/>
      <c r="C248" s="199"/>
      <c r="D248" s="199"/>
      <c r="E248" s="196" t="s">
        <v>304</v>
      </c>
      <c r="F248" s="50"/>
      <c r="G248" s="205" t="s">
        <v>449</v>
      </c>
      <c r="H248" s="50" t="s">
        <v>102</v>
      </c>
      <c r="I248" s="45">
        <f>I249</f>
        <v>0</v>
      </c>
      <c r="J248" s="324">
        <f t="shared" ref="J248:K248" si="60">J249</f>
        <v>0</v>
      </c>
      <c r="K248" s="324">
        <f t="shared" si="60"/>
        <v>0</v>
      </c>
      <c r="L248" s="43">
        <v>0</v>
      </c>
      <c r="M248" s="43"/>
      <c r="N248" s="39">
        <f t="shared" si="55"/>
        <v>0</v>
      </c>
      <c r="O248" s="220">
        <f t="shared" si="37"/>
        <v>0</v>
      </c>
      <c r="P248" s="308"/>
      <c r="Q248" s="25"/>
      <c r="R248" s="25"/>
    </row>
    <row r="249" spans="1:18" s="179" customFormat="1" ht="30" hidden="1" customHeight="1" x14ac:dyDescent="0.25">
      <c r="A249" s="199"/>
      <c r="B249" s="199"/>
      <c r="C249" s="199"/>
      <c r="D249" s="199"/>
      <c r="E249" s="196"/>
      <c r="F249" s="50" t="s">
        <v>305</v>
      </c>
      <c r="G249" s="205" t="s">
        <v>449</v>
      </c>
      <c r="H249" s="50" t="s">
        <v>452</v>
      </c>
      <c r="I249" s="45">
        <v>0</v>
      </c>
      <c r="J249" s="324">
        <f>K249-I249</f>
        <v>0</v>
      </c>
      <c r="K249" s="324">
        <v>0</v>
      </c>
      <c r="L249" s="43">
        <v>0</v>
      </c>
      <c r="M249" s="43"/>
      <c r="N249" s="39">
        <f t="shared" si="55"/>
        <v>0</v>
      </c>
      <c r="O249" s="220">
        <f t="shared" si="37"/>
        <v>0</v>
      </c>
      <c r="P249" s="308"/>
      <c r="Q249" s="25"/>
      <c r="R249" s="25"/>
    </row>
    <row r="250" spans="1:18" s="179" customFormat="1" ht="30" hidden="1" customHeight="1" x14ac:dyDescent="0.25">
      <c r="A250" s="199"/>
      <c r="B250" s="199"/>
      <c r="C250" s="199"/>
      <c r="D250" s="199">
        <v>3133</v>
      </c>
      <c r="E250" s="196"/>
      <c r="F250" s="50"/>
      <c r="G250" s="205" t="s">
        <v>449</v>
      </c>
      <c r="H250" s="50" t="s">
        <v>21</v>
      </c>
      <c r="I250" s="45">
        <f>I251</f>
        <v>0</v>
      </c>
      <c r="J250" s="324">
        <f t="shared" ref="J250:K251" si="61">J251</f>
        <v>0</v>
      </c>
      <c r="K250" s="324">
        <f t="shared" si="61"/>
        <v>0</v>
      </c>
      <c r="L250" s="43">
        <v>0</v>
      </c>
      <c r="M250" s="43"/>
      <c r="N250" s="39">
        <f t="shared" si="55"/>
        <v>0</v>
      </c>
      <c r="O250" s="220">
        <f t="shared" si="37"/>
        <v>0</v>
      </c>
      <c r="P250" s="308"/>
      <c r="Q250" s="25"/>
      <c r="R250" s="25"/>
    </row>
    <row r="251" spans="1:18" s="179" customFormat="1" ht="30" hidden="1" customHeight="1" x14ac:dyDescent="0.25">
      <c r="A251" s="199"/>
      <c r="B251" s="199"/>
      <c r="C251" s="199"/>
      <c r="D251" s="199"/>
      <c r="E251" s="196" t="s">
        <v>306</v>
      </c>
      <c r="F251" s="50"/>
      <c r="G251" s="205" t="s">
        <v>449</v>
      </c>
      <c r="H251" s="50" t="s">
        <v>21</v>
      </c>
      <c r="I251" s="45">
        <f>I252</f>
        <v>0</v>
      </c>
      <c r="J251" s="324">
        <f t="shared" si="61"/>
        <v>0</v>
      </c>
      <c r="K251" s="324">
        <f t="shared" si="61"/>
        <v>0</v>
      </c>
      <c r="L251" s="43">
        <v>0</v>
      </c>
      <c r="M251" s="43"/>
      <c r="N251" s="39">
        <f t="shared" si="55"/>
        <v>0</v>
      </c>
      <c r="O251" s="220">
        <f t="shared" si="37"/>
        <v>0</v>
      </c>
      <c r="P251" s="308"/>
      <c r="Q251" s="25"/>
      <c r="R251" s="25"/>
    </row>
    <row r="252" spans="1:18" s="179" customFormat="1" ht="28.5" hidden="1" customHeight="1" x14ac:dyDescent="0.25">
      <c r="A252" s="199"/>
      <c r="B252" s="199"/>
      <c r="C252" s="199"/>
      <c r="D252" s="199"/>
      <c r="E252" s="196"/>
      <c r="F252" s="50" t="s">
        <v>307</v>
      </c>
      <c r="G252" s="205">
        <v>55</v>
      </c>
      <c r="H252" s="50" t="s">
        <v>453</v>
      </c>
      <c r="I252" s="45">
        <v>0</v>
      </c>
      <c r="J252" s="324">
        <f>K252-I252</f>
        <v>0</v>
      </c>
      <c r="K252" s="324">
        <v>0</v>
      </c>
      <c r="L252" s="43">
        <v>0</v>
      </c>
      <c r="M252" s="43"/>
      <c r="N252" s="39">
        <f t="shared" si="55"/>
        <v>0</v>
      </c>
      <c r="O252" s="220">
        <f t="shared" si="37"/>
        <v>0</v>
      </c>
      <c r="P252" s="308"/>
      <c r="Q252" s="25"/>
      <c r="R252" s="25"/>
    </row>
    <row r="253" spans="1:18" s="179" customFormat="1" ht="20.100000000000001" hidden="1" customHeight="1" x14ac:dyDescent="0.25">
      <c r="A253" s="199">
        <v>23800</v>
      </c>
      <c r="B253" s="197">
        <v>32</v>
      </c>
      <c r="C253" s="197"/>
      <c r="D253" s="199"/>
      <c r="E253" s="196"/>
      <c r="F253" s="50"/>
      <c r="G253" s="205"/>
      <c r="H253" s="50" t="s">
        <v>22</v>
      </c>
      <c r="I253" s="45">
        <f>I254</f>
        <v>0</v>
      </c>
      <c r="J253" s="324">
        <f t="shared" ref="J253:K256" si="62">J254</f>
        <v>0</v>
      </c>
      <c r="K253" s="324">
        <f t="shared" si="62"/>
        <v>0</v>
      </c>
      <c r="L253" s="43">
        <v>0</v>
      </c>
      <c r="M253" s="43"/>
      <c r="N253" s="39">
        <f t="shared" si="55"/>
        <v>0</v>
      </c>
      <c r="O253" s="220">
        <f t="shared" si="37"/>
        <v>0</v>
      </c>
      <c r="P253" s="308"/>
      <c r="Q253" s="25"/>
      <c r="R253" s="25"/>
    </row>
    <row r="254" spans="1:18" s="179" customFormat="1" ht="20.100000000000001" hidden="1" customHeight="1" x14ac:dyDescent="0.25">
      <c r="A254" s="199"/>
      <c r="B254" s="197"/>
      <c r="C254" s="197">
        <v>321</v>
      </c>
      <c r="D254" s="199"/>
      <c r="E254" s="196"/>
      <c r="F254" s="50"/>
      <c r="G254" s="205" t="s">
        <v>449</v>
      </c>
      <c r="H254" s="50" t="s">
        <v>23</v>
      </c>
      <c r="I254" s="45">
        <f>I255</f>
        <v>0</v>
      </c>
      <c r="J254" s="324">
        <f t="shared" si="62"/>
        <v>0</v>
      </c>
      <c r="K254" s="324">
        <f t="shared" si="62"/>
        <v>0</v>
      </c>
      <c r="L254" s="43">
        <v>0</v>
      </c>
      <c r="M254" s="43"/>
      <c r="N254" s="39">
        <f t="shared" si="55"/>
        <v>0</v>
      </c>
      <c r="O254" s="220">
        <f t="shared" si="37"/>
        <v>0</v>
      </c>
      <c r="P254" s="308"/>
      <c r="Q254" s="25"/>
      <c r="R254" s="25"/>
    </row>
    <row r="255" spans="1:18" s="179" customFormat="1" ht="30" hidden="1" customHeight="1" x14ac:dyDescent="0.25">
      <c r="A255" s="199"/>
      <c r="B255" s="199"/>
      <c r="C255" s="199"/>
      <c r="D255" s="199">
        <v>3212</v>
      </c>
      <c r="E255" s="196"/>
      <c r="F255" s="50"/>
      <c r="G255" s="205" t="s">
        <v>449</v>
      </c>
      <c r="H255" s="50" t="s">
        <v>25</v>
      </c>
      <c r="I255" s="45">
        <f>I256</f>
        <v>0</v>
      </c>
      <c r="J255" s="324">
        <f t="shared" si="62"/>
        <v>0</v>
      </c>
      <c r="K255" s="324">
        <f t="shared" si="62"/>
        <v>0</v>
      </c>
      <c r="L255" s="43">
        <v>0</v>
      </c>
      <c r="M255" s="43"/>
      <c r="N255" s="39">
        <f t="shared" si="55"/>
        <v>0</v>
      </c>
      <c r="O255" s="220">
        <f t="shared" si="37"/>
        <v>0</v>
      </c>
      <c r="P255" s="308"/>
      <c r="Q255" s="25"/>
      <c r="R255" s="25"/>
    </row>
    <row r="256" spans="1:18" s="179" customFormat="1" ht="20.100000000000001" hidden="1" customHeight="1" x14ac:dyDescent="0.25">
      <c r="A256" s="199"/>
      <c r="B256" s="199"/>
      <c r="C256" s="199"/>
      <c r="D256" s="199"/>
      <c r="E256" s="196" t="s">
        <v>316</v>
      </c>
      <c r="F256" s="50"/>
      <c r="G256" s="205" t="s">
        <v>449</v>
      </c>
      <c r="H256" s="50" t="s">
        <v>107</v>
      </c>
      <c r="I256" s="45">
        <f>I257</f>
        <v>0</v>
      </c>
      <c r="J256" s="324">
        <f t="shared" si="62"/>
        <v>0</v>
      </c>
      <c r="K256" s="324">
        <f t="shared" si="62"/>
        <v>0</v>
      </c>
      <c r="L256" s="43">
        <v>0</v>
      </c>
      <c r="M256" s="43"/>
      <c r="N256" s="39">
        <f t="shared" si="55"/>
        <v>0</v>
      </c>
      <c r="O256" s="220">
        <f t="shared" si="37"/>
        <v>0</v>
      </c>
      <c r="P256" s="308"/>
      <c r="Q256" s="25"/>
      <c r="R256" s="25"/>
    </row>
    <row r="257" spans="1:18" s="179" customFormat="1" ht="28.5" hidden="1" customHeight="1" x14ac:dyDescent="0.25">
      <c r="A257" s="199"/>
      <c r="B257" s="199"/>
      <c r="C257" s="199"/>
      <c r="D257" s="199"/>
      <c r="E257" s="196"/>
      <c r="F257" s="50" t="s">
        <v>454</v>
      </c>
      <c r="G257" s="205" t="s">
        <v>449</v>
      </c>
      <c r="H257" s="50" t="s">
        <v>455</v>
      </c>
      <c r="I257" s="45">
        <v>0</v>
      </c>
      <c r="J257" s="324">
        <f>K257-I257</f>
        <v>0</v>
      </c>
      <c r="K257" s="324">
        <v>0</v>
      </c>
      <c r="L257" s="43">
        <v>0</v>
      </c>
      <c r="M257" s="43"/>
      <c r="N257" s="39">
        <f t="shared" si="55"/>
        <v>0</v>
      </c>
      <c r="O257" s="220">
        <f t="shared" si="37"/>
        <v>0</v>
      </c>
      <c r="P257" s="308"/>
      <c r="Q257" s="25"/>
      <c r="R257" s="25"/>
    </row>
    <row r="258" spans="1:18" s="179" customFormat="1" ht="30" hidden="1" customHeight="1" x14ac:dyDescent="0.25">
      <c r="A258" s="337"/>
      <c r="B258" s="337"/>
      <c r="C258" s="337"/>
      <c r="D258" s="337"/>
      <c r="E258" s="337"/>
      <c r="F258" s="338"/>
      <c r="G258" s="339"/>
      <c r="H258" s="338" t="s">
        <v>508</v>
      </c>
      <c r="I258" s="338"/>
      <c r="J258" s="340"/>
      <c r="K258" s="340"/>
      <c r="L258" s="43"/>
      <c r="M258" s="43"/>
      <c r="N258" s="39">
        <f t="shared" si="55"/>
        <v>0</v>
      </c>
      <c r="O258" s="220">
        <f t="shared" si="37"/>
        <v>0</v>
      </c>
      <c r="P258" s="308"/>
      <c r="Q258" s="25"/>
      <c r="R258" s="25"/>
    </row>
    <row r="259" spans="1:18" s="179" customFormat="1" ht="20.100000000000001" hidden="1" customHeight="1" x14ac:dyDescent="0.25">
      <c r="A259" s="197">
        <v>3</v>
      </c>
      <c r="B259" s="197"/>
      <c r="C259" s="197"/>
      <c r="D259" s="197"/>
      <c r="E259" s="198"/>
      <c r="F259" s="55"/>
      <c r="G259" s="240"/>
      <c r="H259" s="55" t="s">
        <v>82</v>
      </c>
      <c r="I259" s="37">
        <f>I260</f>
        <v>0</v>
      </c>
      <c r="J259" s="323">
        <f t="shared" ref="J259:K259" si="63">J260</f>
        <v>0</v>
      </c>
      <c r="K259" s="323">
        <f t="shared" si="63"/>
        <v>0</v>
      </c>
      <c r="L259" s="43">
        <v>0</v>
      </c>
      <c r="M259" s="43"/>
      <c r="N259" s="39">
        <f t="shared" si="55"/>
        <v>0</v>
      </c>
      <c r="O259" s="220">
        <f t="shared" si="37"/>
        <v>0</v>
      </c>
      <c r="P259" s="308"/>
      <c r="Q259" s="25"/>
      <c r="R259" s="25"/>
    </row>
    <row r="260" spans="1:18" s="179" customFormat="1" ht="20.100000000000001" hidden="1" customHeight="1" x14ac:dyDescent="0.25">
      <c r="A260" s="199"/>
      <c r="B260" s="197">
        <v>31</v>
      </c>
      <c r="C260" s="197"/>
      <c r="D260" s="197"/>
      <c r="E260" s="198"/>
      <c r="F260" s="55"/>
      <c r="G260" s="240"/>
      <c r="H260" s="55" t="s">
        <v>13</v>
      </c>
      <c r="I260" s="37">
        <f>I261+I265</f>
        <v>0</v>
      </c>
      <c r="J260" s="323">
        <f t="shared" ref="J260:K260" si="64">J261+J265</f>
        <v>0</v>
      </c>
      <c r="K260" s="323">
        <f t="shared" si="64"/>
        <v>0</v>
      </c>
      <c r="L260" s="43">
        <v>0</v>
      </c>
      <c r="M260" s="43"/>
      <c r="N260" s="39">
        <f t="shared" si="55"/>
        <v>0</v>
      </c>
      <c r="O260" s="220">
        <f t="shared" si="37"/>
        <v>0</v>
      </c>
      <c r="P260" s="308"/>
      <c r="Q260" s="25"/>
      <c r="R260" s="25"/>
    </row>
    <row r="261" spans="1:18" s="179" customFormat="1" ht="20.100000000000001" hidden="1" customHeight="1" x14ac:dyDescent="0.25">
      <c r="A261" s="199"/>
      <c r="B261" s="197"/>
      <c r="C261" s="197">
        <v>311</v>
      </c>
      <c r="D261" s="197"/>
      <c r="E261" s="198"/>
      <c r="F261" s="55"/>
      <c r="G261" s="240"/>
      <c r="H261" s="55" t="s">
        <v>14</v>
      </c>
      <c r="I261" s="37">
        <f>I262</f>
        <v>0</v>
      </c>
      <c r="J261" s="323">
        <f t="shared" ref="J261:K263" si="65">J262</f>
        <v>0</v>
      </c>
      <c r="K261" s="323">
        <f t="shared" si="65"/>
        <v>0</v>
      </c>
      <c r="L261" s="43">
        <v>0</v>
      </c>
      <c r="M261" s="43"/>
      <c r="N261" s="39">
        <f t="shared" si="55"/>
        <v>0</v>
      </c>
      <c r="O261" s="220">
        <f t="shared" si="37"/>
        <v>0</v>
      </c>
      <c r="P261" s="308"/>
      <c r="Q261" s="25"/>
      <c r="R261" s="25"/>
    </row>
    <row r="262" spans="1:18" s="179" customFormat="1" ht="20.100000000000001" hidden="1" customHeight="1" x14ac:dyDescent="0.25">
      <c r="A262" s="199"/>
      <c r="B262" s="199"/>
      <c r="C262" s="199"/>
      <c r="D262" s="199">
        <v>3111</v>
      </c>
      <c r="E262" s="196"/>
      <c r="F262" s="50"/>
      <c r="G262" s="205" t="s">
        <v>449</v>
      </c>
      <c r="H262" s="50" t="s">
        <v>15</v>
      </c>
      <c r="I262" s="45">
        <f>I263</f>
        <v>0</v>
      </c>
      <c r="J262" s="324">
        <f t="shared" si="65"/>
        <v>0</v>
      </c>
      <c r="K262" s="324">
        <f t="shared" si="65"/>
        <v>0</v>
      </c>
      <c r="L262" s="43">
        <v>0</v>
      </c>
      <c r="M262" s="43"/>
      <c r="N262" s="39">
        <f t="shared" si="55"/>
        <v>0</v>
      </c>
      <c r="O262" s="220">
        <f t="shared" si="37"/>
        <v>0</v>
      </c>
      <c r="P262" s="308"/>
      <c r="Q262" s="25"/>
      <c r="R262" s="25"/>
    </row>
    <row r="263" spans="1:18" s="179" customFormat="1" ht="20.100000000000001" hidden="1" customHeight="1" x14ac:dyDescent="0.25">
      <c r="A263" s="199"/>
      <c r="B263" s="199"/>
      <c r="C263" s="199"/>
      <c r="D263" s="199"/>
      <c r="E263" s="196" t="s">
        <v>291</v>
      </c>
      <c r="F263" s="50"/>
      <c r="G263" s="205" t="s">
        <v>449</v>
      </c>
      <c r="H263" s="50" t="s">
        <v>292</v>
      </c>
      <c r="I263" s="45">
        <f>I264</f>
        <v>0</v>
      </c>
      <c r="J263" s="324">
        <f t="shared" si="65"/>
        <v>0</v>
      </c>
      <c r="K263" s="324">
        <f t="shared" si="65"/>
        <v>0</v>
      </c>
      <c r="L263" s="43">
        <v>0</v>
      </c>
      <c r="M263" s="43"/>
      <c r="N263" s="39">
        <f t="shared" si="55"/>
        <v>0</v>
      </c>
      <c r="O263" s="220">
        <f t="shared" si="37"/>
        <v>0</v>
      </c>
      <c r="P263" s="308"/>
      <c r="Q263" s="25"/>
      <c r="R263" s="25"/>
    </row>
    <row r="264" spans="1:18" s="179" customFormat="1" ht="28.5" hidden="1" customHeight="1" x14ac:dyDescent="0.25">
      <c r="A264" s="199"/>
      <c r="B264" s="199"/>
      <c r="C264" s="199"/>
      <c r="D264" s="199"/>
      <c r="E264" s="196"/>
      <c r="F264" s="50" t="s">
        <v>293</v>
      </c>
      <c r="G264" s="205">
        <v>55</v>
      </c>
      <c r="H264" s="50" t="s">
        <v>451</v>
      </c>
      <c r="I264" s="45">
        <v>0</v>
      </c>
      <c r="J264" s="324">
        <f>K264-I264</f>
        <v>0</v>
      </c>
      <c r="K264" s="324">
        <v>0</v>
      </c>
      <c r="L264" s="43">
        <v>0</v>
      </c>
      <c r="M264" s="43"/>
      <c r="N264" s="39">
        <f t="shared" si="55"/>
        <v>0</v>
      </c>
      <c r="O264" s="220">
        <f t="shared" si="37"/>
        <v>0</v>
      </c>
      <c r="P264" s="308"/>
      <c r="Q264" s="25"/>
      <c r="R264" s="25"/>
    </row>
    <row r="265" spans="1:18" s="218" customFormat="1" ht="28.5" hidden="1" customHeight="1" x14ac:dyDescent="0.25">
      <c r="A265" s="199"/>
      <c r="B265" s="199"/>
      <c r="C265" s="197">
        <v>313</v>
      </c>
      <c r="D265" s="197"/>
      <c r="E265" s="198"/>
      <c r="F265" s="55"/>
      <c r="G265" s="205" t="s">
        <v>449</v>
      </c>
      <c r="H265" s="55" t="s">
        <v>101</v>
      </c>
      <c r="I265" s="45">
        <f t="shared" ref="I265:I271" si="66">I266</f>
        <v>0</v>
      </c>
      <c r="J265" s="324">
        <f t="shared" ref="J265:K265" si="67">J266</f>
        <v>0</v>
      </c>
      <c r="K265" s="324">
        <f t="shared" si="67"/>
        <v>0</v>
      </c>
      <c r="L265" s="43"/>
      <c r="M265" s="43"/>
      <c r="N265" s="39">
        <f t="shared" si="55"/>
        <v>0</v>
      </c>
      <c r="O265" s="220">
        <f t="shared" si="37"/>
        <v>0</v>
      </c>
      <c r="P265" s="335"/>
      <c r="Q265" s="306"/>
      <c r="R265" s="306"/>
    </row>
    <row r="266" spans="1:18" s="218" customFormat="1" ht="28.5" hidden="1" customHeight="1" x14ac:dyDescent="0.25">
      <c r="A266" s="199"/>
      <c r="B266" s="199"/>
      <c r="C266" s="199"/>
      <c r="D266" s="199">
        <v>3132</v>
      </c>
      <c r="E266" s="196"/>
      <c r="F266" s="50"/>
      <c r="G266" s="205" t="s">
        <v>449</v>
      </c>
      <c r="H266" s="50" t="s">
        <v>20</v>
      </c>
      <c r="I266" s="45">
        <f t="shared" si="66"/>
        <v>0</v>
      </c>
      <c r="J266" s="324">
        <f t="shared" ref="J266:K266" si="68">J267</f>
        <v>0</v>
      </c>
      <c r="K266" s="324">
        <f t="shared" si="68"/>
        <v>0</v>
      </c>
      <c r="L266" s="43"/>
      <c r="M266" s="43"/>
      <c r="N266" s="39">
        <f t="shared" si="55"/>
        <v>0</v>
      </c>
      <c r="O266" s="220">
        <f t="shared" si="37"/>
        <v>0</v>
      </c>
      <c r="P266" s="335"/>
      <c r="Q266" s="306"/>
      <c r="R266" s="306"/>
    </row>
    <row r="267" spans="1:18" s="218" customFormat="1" ht="28.5" hidden="1" customHeight="1" x14ac:dyDescent="0.25">
      <c r="A267" s="199"/>
      <c r="B267" s="199"/>
      <c r="C267" s="199"/>
      <c r="D267" s="199"/>
      <c r="E267" s="196" t="s">
        <v>302</v>
      </c>
      <c r="F267" s="50"/>
      <c r="G267" s="205" t="s">
        <v>449</v>
      </c>
      <c r="H267" s="50" t="s">
        <v>20</v>
      </c>
      <c r="I267" s="45">
        <f t="shared" si="66"/>
        <v>0</v>
      </c>
      <c r="J267" s="324">
        <f>J268</f>
        <v>0</v>
      </c>
      <c r="K267" s="324">
        <f>K268</f>
        <v>0</v>
      </c>
      <c r="L267" s="43"/>
      <c r="M267" s="43"/>
      <c r="N267" s="39">
        <f t="shared" si="55"/>
        <v>0</v>
      </c>
      <c r="O267" s="220">
        <f t="shared" si="37"/>
        <v>0</v>
      </c>
      <c r="P267" s="335"/>
      <c r="Q267" s="306"/>
      <c r="R267" s="306"/>
    </row>
    <row r="268" spans="1:18" s="179" customFormat="1" ht="25.5" hidden="1" x14ac:dyDescent="0.25">
      <c r="A268" s="199"/>
      <c r="B268" s="199"/>
      <c r="C268" s="199"/>
      <c r="D268" s="199"/>
      <c r="E268" s="196"/>
      <c r="F268" s="50" t="s">
        <v>303</v>
      </c>
      <c r="G268" s="205" t="s">
        <v>449</v>
      </c>
      <c r="H268" s="50" t="s">
        <v>452</v>
      </c>
      <c r="I268" s="45">
        <f t="shared" si="66"/>
        <v>0</v>
      </c>
      <c r="J268" s="324">
        <f>K268-I268</f>
        <v>0</v>
      </c>
      <c r="K268" s="324">
        <v>0</v>
      </c>
      <c r="L268" s="43">
        <v>0</v>
      </c>
      <c r="M268" s="43"/>
      <c r="N268" s="39">
        <f t="shared" si="55"/>
        <v>0</v>
      </c>
      <c r="O268" s="220">
        <f t="shared" si="37"/>
        <v>0</v>
      </c>
      <c r="P268" s="308"/>
      <c r="Q268" s="25"/>
      <c r="R268" s="25"/>
    </row>
    <row r="269" spans="1:18" s="179" customFormat="1" ht="20.100000000000001" hidden="1" customHeight="1" x14ac:dyDescent="0.25">
      <c r="A269" s="199"/>
      <c r="B269" s="199"/>
      <c r="C269" s="199">
        <v>321</v>
      </c>
      <c r="D269" s="199"/>
      <c r="E269" s="196"/>
      <c r="F269" s="50"/>
      <c r="G269" s="205"/>
      <c r="H269" s="50" t="s">
        <v>23</v>
      </c>
      <c r="I269" s="45">
        <f t="shared" si="66"/>
        <v>0</v>
      </c>
      <c r="J269" s="324">
        <f t="shared" ref="J269:K271" si="69">J270</f>
        <v>0</v>
      </c>
      <c r="K269" s="324">
        <f t="shared" si="69"/>
        <v>0</v>
      </c>
      <c r="L269" s="43">
        <v>0</v>
      </c>
      <c r="M269" s="43"/>
      <c r="N269" s="39">
        <f t="shared" si="55"/>
        <v>0</v>
      </c>
      <c r="O269" s="220">
        <f t="shared" si="37"/>
        <v>0</v>
      </c>
      <c r="P269" s="308"/>
      <c r="Q269" s="25"/>
      <c r="R269" s="25"/>
    </row>
    <row r="270" spans="1:18" s="179" customFormat="1" ht="30" hidden="1" customHeight="1" x14ac:dyDescent="0.25">
      <c r="A270" s="199"/>
      <c r="B270" s="199"/>
      <c r="C270" s="199"/>
      <c r="D270" s="199">
        <v>3212</v>
      </c>
      <c r="E270" s="196"/>
      <c r="F270" s="50"/>
      <c r="G270" s="205" t="s">
        <v>449</v>
      </c>
      <c r="H270" s="50" t="s">
        <v>25</v>
      </c>
      <c r="I270" s="45">
        <f t="shared" si="66"/>
        <v>0</v>
      </c>
      <c r="J270" s="324">
        <f t="shared" si="69"/>
        <v>0</v>
      </c>
      <c r="K270" s="324">
        <f t="shared" si="69"/>
        <v>0</v>
      </c>
      <c r="L270" s="43">
        <v>0</v>
      </c>
      <c r="M270" s="43"/>
      <c r="N270" s="39">
        <f t="shared" si="55"/>
        <v>0</v>
      </c>
      <c r="O270" s="220">
        <f t="shared" ref="O270:O336" si="70">N270-J270</f>
        <v>0</v>
      </c>
      <c r="P270" s="308"/>
      <c r="Q270" s="25"/>
      <c r="R270" s="25"/>
    </row>
    <row r="271" spans="1:18" s="179" customFormat="1" ht="20.100000000000001" hidden="1" customHeight="1" x14ac:dyDescent="0.25">
      <c r="A271" s="199"/>
      <c r="B271" s="199"/>
      <c r="C271" s="199"/>
      <c r="D271" s="199"/>
      <c r="E271" s="196" t="s">
        <v>316</v>
      </c>
      <c r="F271" s="50"/>
      <c r="G271" s="205" t="s">
        <v>449</v>
      </c>
      <c r="H271" s="50" t="s">
        <v>107</v>
      </c>
      <c r="I271" s="45">
        <f t="shared" si="66"/>
        <v>0</v>
      </c>
      <c r="J271" s="324">
        <f t="shared" si="69"/>
        <v>0</v>
      </c>
      <c r="K271" s="324">
        <f t="shared" si="69"/>
        <v>0</v>
      </c>
      <c r="L271" s="43">
        <v>0</v>
      </c>
      <c r="M271" s="43"/>
      <c r="N271" s="39">
        <f t="shared" si="55"/>
        <v>0</v>
      </c>
      <c r="O271" s="220">
        <f t="shared" si="70"/>
        <v>0</v>
      </c>
      <c r="P271" s="308"/>
      <c r="Q271" s="25"/>
      <c r="R271" s="25"/>
    </row>
    <row r="272" spans="1:18" s="179" customFormat="1" ht="28.5" hidden="1" customHeight="1" x14ac:dyDescent="0.25">
      <c r="A272" s="199"/>
      <c r="B272" s="199"/>
      <c r="C272" s="199"/>
      <c r="D272" s="199"/>
      <c r="E272" s="196"/>
      <c r="F272" s="50" t="s">
        <v>317</v>
      </c>
      <c r="G272" s="205" t="s">
        <v>449</v>
      </c>
      <c r="H272" s="50" t="s">
        <v>455</v>
      </c>
      <c r="I272" s="45">
        <v>0</v>
      </c>
      <c r="J272" s="324">
        <f>K272-I272</f>
        <v>0</v>
      </c>
      <c r="K272" s="324">
        <v>0</v>
      </c>
      <c r="L272" s="43">
        <v>0</v>
      </c>
      <c r="M272" s="43"/>
      <c r="N272" s="39">
        <f t="shared" si="55"/>
        <v>0</v>
      </c>
      <c r="O272" s="220">
        <f t="shared" si="70"/>
        <v>0</v>
      </c>
      <c r="P272" s="308"/>
      <c r="Q272" s="25"/>
      <c r="R272" s="25"/>
    </row>
    <row r="273" spans="1:18" ht="32.25" hidden="1" customHeight="1" x14ac:dyDescent="0.25">
      <c r="A273" s="197"/>
      <c r="B273" s="197"/>
      <c r="C273" s="197"/>
      <c r="D273" s="197"/>
      <c r="E273" s="197"/>
      <c r="F273" s="54"/>
      <c r="G273" s="235"/>
      <c r="H273" s="241" t="s">
        <v>443</v>
      </c>
      <c r="I273" s="54"/>
      <c r="J273" s="326"/>
      <c r="K273" s="326"/>
      <c r="L273" s="59"/>
      <c r="M273" s="59"/>
      <c r="N273" s="39">
        <f t="shared" si="55"/>
        <v>0</v>
      </c>
      <c r="O273" s="220">
        <f t="shared" si="70"/>
        <v>0</v>
      </c>
    </row>
    <row r="274" spans="1:18" ht="20.100000000000001" hidden="1" customHeight="1" x14ac:dyDescent="0.25">
      <c r="A274" s="197">
        <v>3</v>
      </c>
      <c r="B274" s="197"/>
      <c r="C274" s="197"/>
      <c r="D274" s="197"/>
      <c r="E274" s="197"/>
      <c r="F274" s="54"/>
      <c r="G274" s="235"/>
      <c r="H274" s="55" t="s">
        <v>82</v>
      </c>
      <c r="I274" s="37">
        <f t="shared" ref="I274:M277" si="71">I275</f>
        <v>0</v>
      </c>
      <c r="J274" s="323">
        <f t="shared" si="71"/>
        <v>0</v>
      </c>
      <c r="K274" s="323">
        <f t="shared" si="71"/>
        <v>0</v>
      </c>
      <c r="L274" s="43">
        <f t="shared" si="71"/>
        <v>25000</v>
      </c>
      <c r="M274" s="43">
        <f t="shared" si="71"/>
        <v>25000</v>
      </c>
      <c r="N274" s="39">
        <f t="shared" si="55"/>
        <v>0</v>
      </c>
      <c r="O274" s="220">
        <f t="shared" si="70"/>
        <v>0</v>
      </c>
    </row>
    <row r="275" spans="1:18" ht="20.100000000000001" hidden="1" customHeight="1" x14ac:dyDescent="0.25">
      <c r="A275" s="197"/>
      <c r="B275" s="197">
        <v>32</v>
      </c>
      <c r="C275" s="197"/>
      <c r="D275" s="197"/>
      <c r="E275" s="197"/>
      <c r="F275" s="54"/>
      <c r="G275" s="235"/>
      <c r="H275" s="55" t="s">
        <v>22</v>
      </c>
      <c r="I275" s="37">
        <f t="shared" si="71"/>
        <v>0</v>
      </c>
      <c r="J275" s="323">
        <f t="shared" si="71"/>
        <v>0</v>
      </c>
      <c r="K275" s="323">
        <f t="shared" si="71"/>
        <v>0</v>
      </c>
      <c r="L275" s="43">
        <f t="shared" si="71"/>
        <v>25000</v>
      </c>
      <c r="M275" s="43">
        <f t="shared" si="71"/>
        <v>25000</v>
      </c>
      <c r="N275" s="39">
        <f t="shared" si="55"/>
        <v>0</v>
      </c>
      <c r="O275" s="220">
        <f t="shared" si="70"/>
        <v>0</v>
      </c>
    </row>
    <row r="276" spans="1:18" s="170" customFormat="1" ht="27" hidden="1" customHeight="1" x14ac:dyDescent="0.25">
      <c r="A276" s="197"/>
      <c r="B276" s="197"/>
      <c r="C276" s="197">
        <v>324</v>
      </c>
      <c r="D276" s="197"/>
      <c r="E276" s="197"/>
      <c r="F276" s="54"/>
      <c r="G276" s="205"/>
      <c r="H276" s="55" t="s">
        <v>43</v>
      </c>
      <c r="I276" s="37">
        <f t="shared" si="71"/>
        <v>0</v>
      </c>
      <c r="J276" s="323">
        <f t="shared" si="71"/>
        <v>0</v>
      </c>
      <c r="K276" s="323">
        <f t="shared" si="71"/>
        <v>0</v>
      </c>
      <c r="L276" s="164">
        <f t="shared" si="71"/>
        <v>25000</v>
      </c>
      <c r="M276" s="164">
        <f t="shared" si="71"/>
        <v>25000</v>
      </c>
      <c r="N276" s="39">
        <f t="shared" si="55"/>
        <v>0</v>
      </c>
      <c r="O276" s="220">
        <f t="shared" si="70"/>
        <v>0</v>
      </c>
      <c r="P276" s="308"/>
      <c r="Q276" s="169"/>
      <c r="R276" s="169"/>
    </row>
    <row r="277" spans="1:18" ht="31.5" hidden="1" customHeight="1" x14ac:dyDescent="0.25">
      <c r="A277" s="199"/>
      <c r="B277" s="199"/>
      <c r="C277" s="199"/>
      <c r="D277" s="199">
        <v>3241</v>
      </c>
      <c r="E277" s="199"/>
      <c r="F277" s="56"/>
      <c r="G277" s="205">
        <v>49</v>
      </c>
      <c r="H277" s="50" t="s">
        <v>43</v>
      </c>
      <c r="I277" s="45">
        <f t="shared" ref="I277:K278" si="72">I278</f>
        <v>0</v>
      </c>
      <c r="J277" s="324">
        <f t="shared" si="72"/>
        <v>0</v>
      </c>
      <c r="K277" s="324">
        <f t="shared" si="72"/>
        <v>0</v>
      </c>
      <c r="L277" s="51">
        <f t="shared" si="71"/>
        <v>25000</v>
      </c>
      <c r="M277" s="51">
        <f t="shared" si="71"/>
        <v>25000</v>
      </c>
      <c r="N277" s="39">
        <f t="shared" si="55"/>
        <v>0</v>
      </c>
      <c r="O277" s="220">
        <f t="shared" si="70"/>
        <v>0</v>
      </c>
    </row>
    <row r="278" spans="1:18" ht="27" hidden="1" customHeight="1" x14ac:dyDescent="0.25">
      <c r="A278" s="199"/>
      <c r="B278" s="199"/>
      <c r="C278" s="199"/>
      <c r="D278" s="199"/>
      <c r="E278" s="196" t="s">
        <v>244</v>
      </c>
      <c r="F278" s="50"/>
      <c r="G278" s="205">
        <v>49</v>
      </c>
      <c r="H278" s="50" t="s">
        <v>43</v>
      </c>
      <c r="I278" s="45">
        <f t="shared" si="72"/>
        <v>0</v>
      </c>
      <c r="J278" s="324">
        <f t="shared" si="72"/>
        <v>0</v>
      </c>
      <c r="K278" s="324">
        <f t="shared" si="72"/>
        <v>0</v>
      </c>
      <c r="L278" s="46">
        <f>L279</f>
        <v>25000</v>
      </c>
      <c r="M278" s="46">
        <f>M279</f>
        <v>25000</v>
      </c>
      <c r="N278" s="39">
        <f t="shared" si="55"/>
        <v>0</v>
      </c>
      <c r="O278" s="220">
        <f t="shared" si="70"/>
        <v>0</v>
      </c>
    </row>
    <row r="279" spans="1:18" ht="35.25" hidden="1" customHeight="1" x14ac:dyDescent="0.25">
      <c r="A279" s="199"/>
      <c r="B279" s="199"/>
      <c r="C279" s="199"/>
      <c r="D279" s="199"/>
      <c r="E279" s="196"/>
      <c r="F279" s="50" t="s">
        <v>246</v>
      </c>
      <c r="G279" s="205">
        <v>49</v>
      </c>
      <c r="H279" s="50" t="s">
        <v>43</v>
      </c>
      <c r="I279" s="45">
        <v>0</v>
      </c>
      <c r="J279" s="324">
        <f>K279-I279</f>
        <v>0</v>
      </c>
      <c r="K279" s="324">
        <v>0</v>
      </c>
      <c r="L279" s="46">
        <v>25000</v>
      </c>
      <c r="M279" s="46">
        <v>25000</v>
      </c>
      <c r="N279" s="39">
        <f t="shared" si="55"/>
        <v>0</v>
      </c>
      <c r="O279" s="220">
        <f t="shared" si="70"/>
        <v>0</v>
      </c>
    </row>
    <row r="280" spans="1:18" ht="28.5" hidden="1" customHeight="1" x14ac:dyDescent="0.25">
      <c r="A280" s="242"/>
      <c r="B280" s="242"/>
      <c r="C280" s="242"/>
      <c r="D280" s="242"/>
      <c r="E280" s="242"/>
      <c r="F280" s="241"/>
      <c r="G280" s="243"/>
      <c r="H280" s="241" t="s">
        <v>444</v>
      </c>
      <c r="I280" s="241"/>
      <c r="J280" s="326"/>
      <c r="K280" s="326"/>
      <c r="L280" s="46"/>
      <c r="M280" s="46"/>
      <c r="N280" s="39">
        <f t="shared" si="55"/>
        <v>0</v>
      </c>
      <c r="O280" s="220">
        <f t="shared" si="70"/>
        <v>0</v>
      </c>
    </row>
    <row r="281" spans="1:18" ht="15" hidden="1" customHeight="1" x14ac:dyDescent="0.25">
      <c r="A281" s="197">
        <v>3</v>
      </c>
      <c r="B281" s="197"/>
      <c r="C281" s="197"/>
      <c r="D281" s="197"/>
      <c r="E281" s="197"/>
      <c r="F281" s="54"/>
      <c r="G281" s="235"/>
      <c r="H281" s="55" t="s">
        <v>82</v>
      </c>
      <c r="I281" s="37">
        <f t="shared" ref="I281:K283" si="73">I282</f>
        <v>0</v>
      </c>
      <c r="J281" s="323">
        <f t="shared" si="73"/>
        <v>0</v>
      </c>
      <c r="K281" s="323">
        <f t="shared" si="73"/>
        <v>0</v>
      </c>
      <c r="L281" s="46"/>
      <c r="M281" s="46"/>
      <c r="N281" s="39">
        <f t="shared" si="55"/>
        <v>0</v>
      </c>
      <c r="O281" s="220">
        <f t="shared" si="70"/>
        <v>0</v>
      </c>
    </row>
    <row r="282" spans="1:18" ht="35.25" hidden="1" customHeight="1" x14ac:dyDescent="0.25">
      <c r="A282" s="197"/>
      <c r="B282" s="197">
        <v>32</v>
      </c>
      <c r="C282" s="197"/>
      <c r="D282" s="197"/>
      <c r="E282" s="197"/>
      <c r="F282" s="54"/>
      <c r="G282" s="235"/>
      <c r="H282" s="55" t="s">
        <v>22</v>
      </c>
      <c r="I282" s="37">
        <f t="shared" si="73"/>
        <v>0</v>
      </c>
      <c r="J282" s="323">
        <f t="shared" si="73"/>
        <v>0</v>
      </c>
      <c r="K282" s="323">
        <f t="shared" si="73"/>
        <v>0</v>
      </c>
      <c r="L282" s="46"/>
      <c r="M282" s="46"/>
      <c r="N282" s="39">
        <f t="shared" si="55"/>
        <v>0</v>
      </c>
      <c r="O282" s="220">
        <f t="shared" si="70"/>
        <v>0</v>
      </c>
    </row>
    <row r="283" spans="1:18" s="170" customFormat="1" ht="35.25" hidden="1" customHeight="1" x14ac:dyDescent="0.25">
      <c r="A283" s="197"/>
      <c r="B283" s="197"/>
      <c r="C283" s="197">
        <v>324</v>
      </c>
      <c r="D283" s="197"/>
      <c r="E283" s="197"/>
      <c r="F283" s="54"/>
      <c r="G283" s="205"/>
      <c r="H283" s="55" t="s">
        <v>43</v>
      </c>
      <c r="I283" s="37">
        <f t="shared" si="73"/>
        <v>0</v>
      </c>
      <c r="J283" s="323">
        <f t="shared" si="73"/>
        <v>0</v>
      </c>
      <c r="K283" s="323">
        <f t="shared" si="73"/>
        <v>0</v>
      </c>
      <c r="L283" s="174"/>
      <c r="M283" s="174"/>
      <c r="N283" s="39">
        <f t="shared" si="55"/>
        <v>0</v>
      </c>
      <c r="O283" s="220">
        <f t="shared" si="70"/>
        <v>0</v>
      </c>
      <c r="P283" s="308"/>
      <c r="Q283" s="169"/>
      <c r="R283" s="175"/>
    </row>
    <row r="284" spans="1:18" ht="35.25" hidden="1" customHeight="1" x14ac:dyDescent="0.25">
      <c r="A284" s="199"/>
      <c r="B284" s="199"/>
      <c r="C284" s="199"/>
      <c r="D284" s="199">
        <v>3241</v>
      </c>
      <c r="E284" s="199"/>
      <c r="F284" s="56"/>
      <c r="G284" s="205">
        <v>49</v>
      </c>
      <c r="H284" s="50" t="s">
        <v>43</v>
      </c>
      <c r="I284" s="45">
        <f t="shared" ref="I284:K285" si="74">I285</f>
        <v>0</v>
      </c>
      <c r="J284" s="324">
        <f t="shared" si="74"/>
        <v>0</v>
      </c>
      <c r="K284" s="324">
        <f t="shared" si="74"/>
        <v>0</v>
      </c>
      <c r="L284" s="46"/>
      <c r="M284" s="46"/>
      <c r="N284" s="39">
        <f t="shared" si="55"/>
        <v>0</v>
      </c>
      <c r="O284" s="220">
        <f t="shared" si="70"/>
        <v>0</v>
      </c>
    </row>
    <row r="285" spans="1:18" ht="35.25" hidden="1" customHeight="1" x14ac:dyDescent="0.25">
      <c r="A285" s="199"/>
      <c r="B285" s="199"/>
      <c r="C285" s="199"/>
      <c r="D285" s="199"/>
      <c r="E285" s="196" t="s">
        <v>244</v>
      </c>
      <c r="F285" s="50"/>
      <c r="G285" s="205">
        <v>49</v>
      </c>
      <c r="H285" s="50" t="s">
        <v>43</v>
      </c>
      <c r="I285" s="45">
        <f t="shared" si="74"/>
        <v>0</v>
      </c>
      <c r="J285" s="324">
        <f t="shared" si="74"/>
        <v>0</v>
      </c>
      <c r="K285" s="324">
        <f t="shared" si="74"/>
        <v>0</v>
      </c>
      <c r="L285" s="46"/>
      <c r="M285" s="46"/>
      <c r="N285" s="39">
        <f t="shared" si="55"/>
        <v>0</v>
      </c>
      <c r="O285" s="220">
        <f t="shared" si="70"/>
        <v>0</v>
      </c>
    </row>
    <row r="286" spans="1:18" ht="35.25" hidden="1" customHeight="1" x14ac:dyDescent="0.25">
      <c r="A286" s="199"/>
      <c r="B286" s="199"/>
      <c r="C286" s="199"/>
      <c r="D286" s="199"/>
      <c r="E286" s="196"/>
      <c r="F286" s="50" t="s">
        <v>246</v>
      </c>
      <c r="G286" s="205">
        <v>49</v>
      </c>
      <c r="H286" s="50" t="s">
        <v>43</v>
      </c>
      <c r="I286" s="45">
        <v>0</v>
      </c>
      <c r="J286" s="324">
        <f>K286-I286</f>
        <v>0</v>
      </c>
      <c r="K286" s="324">
        <v>0</v>
      </c>
      <c r="L286" s="46"/>
      <c r="M286" s="46"/>
      <c r="N286" s="39">
        <f t="shared" si="55"/>
        <v>0</v>
      </c>
      <c r="O286" s="220">
        <f t="shared" si="70"/>
        <v>0</v>
      </c>
    </row>
    <row r="287" spans="1:18" s="25" customFormat="1" ht="30" customHeight="1" x14ac:dyDescent="0.25">
      <c r="A287" s="272"/>
      <c r="B287" s="272"/>
      <c r="C287" s="272"/>
      <c r="D287" s="272"/>
      <c r="E287" s="272"/>
      <c r="F287" s="273"/>
      <c r="G287" s="274"/>
      <c r="H287" s="270" t="s">
        <v>290</v>
      </c>
      <c r="I287" s="271"/>
      <c r="J287" s="321"/>
      <c r="K287" s="321"/>
      <c r="L287" s="45"/>
      <c r="M287" s="45"/>
      <c r="N287" s="39"/>
      <c r="O287" s="220"/>
      <c r="P287" s="308"/>
      <c r="Q287" s="47"/>
    </row>
    <row r="288" spans="1:18" s="32" customFormat="1" ht="20.100000000000001" customHeight="1" x14ac:dyDescent="0.25">
      <c r="A288" s="197">
        <v>3</v>
      </c>
      <c r="B288" s="197"/>
      <c r="C288" s="197"/>
      <c r="D288" s="197"/>
      <c r="E288" s="197"/>
      <c r="F288" s="54"/>
      <c r="G288" s="205"/>
      <c r="H288" s="55" t="s">
        <v>82</v>
      </c>
      <c r="I288" s="37">
        <f>I289+I329+I489+I499+I504</f>
        <v>9198033.7799999993</v>
      </c>
      <c r="J288" s="323">
        <f>J289+J329+J489+J499+J504</f>
        <v>145244.08999999985</v>
      </c>
      <c r="K288" s="323">
        <f>K289+K329+K489+K499+K504</f>
        <v>9343277.8699999992</v>
      </c>
      <c r="L288" s="43">
        <f>L289+L329+L489+L504</f>
        <v>5714100</v>
      </c>
      <c r="M288" s="43">
        <f>M289+M329+M489+M504</f>
        <v>5699100</v>
      </c>
      <c r="N288" s="39">
        <f t="shared" ref="N288:N357" si="75">K288-I288</f>
        <v>145244.08999999985</v>
      </c>
      <c r="O288" s="220">
        <f t="shared" si="70"/>
        <v>0</v>
      </c>
      <c r="P288" s="311"/>
      <c r="Q288" s="31"/>
      <c r="R288" s="31"/>
    </row>
    <row r="289" spans="1:18" s="32" customFormat="1" ht="20.100000000000001" customHeight="1" x14ac:dyDescent="0.25">
      <c r="A289" s="197"/>
      <c r="B289" s="197">
        <v>31</v>
      </c>
      <c r="C289" s="197"/>
      <c r="D289" s="197"/>
      <c r="E289" s="197"/>
      <c r="F289" s="54"/>
      <c r="G289" s="235"/>
      <c r="H289" s="55" t="s">
        <v>13</v>
      </c>
      <c r="I289" s="37">
        <f t="shared" ref="I289" si="76">I290+I305+I319</f>
        <v>3746600</v>
      </c>
      <c r="J289" s="323">
        <f t="shared" ref="J289:K289" si="77">J290+J305+J319</f>
        <v>-236844.56000000006</v>
      </c>
      <c r="K289" s="323">
        <f t="shared" si="77"/>
        <v>3509755.44</v>
      </c>
      <c r="L289" s="43">
        <f>L290+L305+L319</f>
        <v>2855482</v>
      </c>
      <c r="M289" s="43">
        <f>M290+M305+M319</f>
        <v>2860682</v>
      </c>
      <c r="N289" s="39">
        <f t="shared" si="75"/>
        <v>-236844.56000000006</v>
      </c>
      <c r="O289" s="220">
        <f t="shared" si="70"/>
        <v>0</v>
      </c>
      <c r="P289" s="315"/>
      <c r="Q289" s="60"/>
      <c r="R289" s="31"/>
    </row>
    <row r="290" spans="1:18" s="166" customFormat="1" ht="20.100000000000001" customHeight="1" x14ac:dyDescent="0.25">
      <c r="A290" s="197"/>
      <c r="B290" s="197"/>
      <c r="C290" s="197">
        <v>311</v>
      </c>
      <c r="D290" s="197"/>
      <c r="E290" s="197"/>
      <c r="F290" s="54"/>
      <c r="G290" s="205" t="s">
        <v>468</v>
      </c>
      <c r="H290" s="55" t="s">
        <v>14</v>
      </c>
      <c r="I290" s="37">
        <f>I291+I297+I300</f>
        <v>2985900</v>
      </c>
      <c r="J290" s="323">
        <f>J291+J297+J300</f>
        <v>-208344.56000000006</v>
      </c>
      <c r="K290" s="323">
        <f>K291+K297+K300</f>
        <v>2777555.44</v>
      </c>
      <c r="L290" s="164">
        <f>L291+L297+L300</f>
        <v>1965950</v>
      </c>
      <c r="M290" s="164">
        <f>M291+M297+M300</f>
        <v>1970350</v>
      </c>
      <c r="N290" s="39">
        <f t="shared" si="75"/>
        <v>-208344.56000000006</v>
      </c>
      <c r="O290" s="220">
        <f t="shared" si="70"/>
        <v>0</v>
      </c>
      <c r="P290" s="311"/>
      <c r="Q290" s="165"/>
      <c r="R290" s="165"/>
    </row>
    <row r="291" spans="1:18" ht="20.100000000000001" hidden="1" customHeight="1" x14ac:dyDescent="0.25">
      <c r="A291" s="199"/>
      <c r="B291" s="199"/>
      <c r="C291" s="199"/>
      <c r="D291" s="199">
        <v>3111</v>
      </c>
      <c r="E291" s="199"/>
      <c r="F291" s="56"/>
      <c r="G291" s="205" t="s">
        <v>468</v>
      </c>
      <c r="H291" s="50" t="s">
        <v>15</v>
      </c>
      <c r="I291" s="45">
        <f t="shared" ref="I291:M292" si="78">I292</f>
        <v>2642000</v>
      </c>
      <c r="J291" s="324">
        <f t="shared" si="78"/>
        <v>-178044.56000000006</v>
      </c>
      <c r="K291" s="324">
        <f t="shared" si="78"/>
        <v>2463955.44</v>
      </c>
      <c r="L291" s="46">
        <f t="shared" si="78"/>
        <v>1582250</v>
      </c>
      <c r="M291" s="46">
        <f t="shared" si="78"/>
        <v>1586650</v>
      </c>
      <c r="N291" s="39">
        <f t="shared" si="75"/>
        <v>-178044.56000000006</v>
      </c>
      <c r="O291" s="220">
        <f t="shared" si="70"/>
        <v>0</v>
      </c>
    </row>
    <row r="292" spans="1:18" ht="20.100000000000001" hidden="1" customHeight="1" x14ac:dyDescent="0.25">
      <c r="A292" s="199"/>
      <c r="B292" s="199"/>
      <c r="C292" s="199"/>
      <c r="D292" s="199"/>
      <c r="E292" s="196" t="s">
        <v>291</v>
      </c>
      <c r="F292" s="50"/>
      <c r="G292" s="205" t="s">
        <v>468</v>
      </c>
      <c r="H292" s="50" t="s">
        <v>292</v>
      </c>
      <c r="I292" s="45">
        <f>I293+I295+I296</f>
        <v>2642000</v>
      </c>
      <c r="J292" s="324">
        <f>J293+J295+J296+J294</f>
        <v>-178044.56000000006</v>
      </c>
      <c r="K292" s="324">
        <f>K293+K295+K296+K294</f>
        <v>2463955.44</v>
      </c>
      <c r="L292" s="46">
        <f t="shared" si="78"/>
        <v>1582250</v>
      </c>
      <c r="M292" s="46">
        <f t="shared" si="78"/>
        <v>1586650</v>
      </c>
      <c r="N292" s="39">
        <f t="shared" si="75"/>
        <v>-178044.56000000006</v>
      </c>
      <c r="O292" s="220">
        <f t="shared" si="70"/>
        <v>0</v>
      </c>
    </row>
    <row r="293" spans="1:18" s="62" customFormat="1" ht="20.100000000000001" hidden="1" customHeight="1" x14ac:dyDescent="0.25">
      <c r="A293" s="199"/>
      <c r="B293" s="199"/>
      <c r="C293" s="199"/>
      <c r="D293" s="199"/>
      <c r="E293" s="196"/>
      <c r="F293" s="50" t="s">
        <v>293</v>
      </c>
      <c r="G293" s="205" t="s">
        <v>468</v>
      </c>
      <c r="H293" s="50" t="s">
        <v>294</v>
      </c>
      <c r="I293" s="45">
        <v>2250000</v>
      </c>
      <c r="J293" s="324">
        <f>K293-I293</f>
        <v>-178044.56000000006</v>
      </c>
      <c r="K293" s="324">
        <f>2250000-1600-128444.56-20000-11000-5000-5000-7000</f>
        <v>2071955.44</v>
      </c>
      <c r="L293" s="61">
        <v>1582250</v>
      </c>
      <c r="M293" s="61">
        <v>1586650</v>
      </c>
      <c r="N293" s="39">
        <f t="shared" si="75"/>
        <v>-178044.56000000006</v>
      </c>
      <c r="O293" s="220">
        <f t="shared" si="70"/>
        <v>0</v>
      </c>
      <c r="P293" s="316"/>
    </row>
    <row r="294" spans="1:18" s="62" customFormat="1" ht="20.100000000000001" hidden="1" customHeight="1" x14ac:dyDescent="0.25">
      <c r="A294" s="199"/>
      <c r="B294" s="199"/>
      <c r="C294" s="199"/>
      <c r="D294" s="199"/>
      <c r="E294" s="196"/>
      <c r="F294" s="50" t="s">
        <v>293</v>
      </c>
      <c r="G294" s="205" t="s">
        <v>512</v>
      </c>
      <c r="H294" s="50" t="s">
        <v>294</v>
      </c>
      <c r="I294" s="45">
        <v>0</v>
      </c>
      <c r="J294" s="324">
        <f>K294-I294</f>
        <v>0</v>
      </c>
      <c r="K294" s="324">
        <v>0</v>
      </c>
      <c r="L294" s="61"/>
      <c r="M294" s="61"/>
      <c r="N294" s="39">
        <f t="shared" si="75"/>
        <v>0</v>
      </c>
      <c r="O294" s="220">
        <f t="shared" si="70"/>
        <v>0</v>
      </c>
      <c r="P294" s="316"/>
    </row>
    <row r="295" spans="1:18" s="62" customFormat="1" ht="20.100000000000001" hidden="1" customHeight="1" x14ac:dyDescent="0.25">
      <c r="A295" s="199"/>
      <c r="B295" s="199"/>
      <c r="C295" s="199"/>
      <c r="D295" s="199"/>
      <c r="E295" s="196"/>
      <c r="F295" s="50" t="s">
        <v>450</v>
      </c>
      <c r="G295" s="205" t="s">
        <v>468</v>
      </c>
      <c r="H295" s="50" t="s">
        <v>474</v>
      </c>
      <c r="I295" s="45">
        <v>92000</v>
      </c>
      <c r="J295" s="324">
        <f>K295-I295</f>
        <v>0</v>
      </c>
      <c r="K295" s="324">
        <v>92000</v>
      </c>
      <c r="L295" s="61"/>
      <c r="M295" s="61"/>
      <c r="N295" s="39">
        <f t="shared" si="75"/>
        <v>0</v>
      </c>
      <c r="O295" s="220">
        <f t="shared" si="70"/>
        <v>0</v>
      </c>
      <c r="P295" s="316"/>
    </row>
    <row r="296" spans="1:18" s="62" customFormat="1" ht="20.100000000000001" hidden="1" customHeight="1" x14ac:dyDescent="0.25">
      <c r="A296" s="199"/>
      <c r="B296" s="199"/>
      <c r="C296" s="199"/>
      <c r="D296" s="199"/>
      <c r="E296" s="196"/>
      <c r="F296" s="50" t="s">
        <v>496</v>
      </c>
      <c r="G296" s="205" t="s">
        <v>468</v>
      </c>
      <c r="H296" s="50" t="s">
        <v>495</v>
      </c>
      <c r="I296" s="45">
        <v>300000</v>
      </c>
      <c r="J296" s="324">
        <f>K296-I296</f>
        <v>0</v>
      </c>
      <c r="K296" s="324">
        <v>300000</v>
      </c>
      <c r="L296" s="61"/>
      <c r="M296" s="61"/>
      <c r="N296" s="39">
        <f t="shared" si="75"/>
        <v>0</v>
      </c>
      <c r="O296" s="220">
        <f t="shared" si="70"/>
        <v>0</v>
      </c>
      <c r="P296" s="316"/>
    </row>
    <row r="297" spans="1:18" ht="20.100000000000001" hidden="1" customHeight="1" x14ac:dyDescent="0.25">
      <c r="A297" s="199"/>
      <c r="B297" s="199"/>
      <c r="C297" s="199"/>
      <c r="D297" s="199">
        <v>3113</v>
      </c>
      <c r="E297" s="199"/>
      <c r="F297" s="56"/>
      <c r="G297" s="205" t="s">
        <v>468</v>
      </c>
      <c r="H297" s="50" t="s">
        <v>16</v>
      </c>
      <c r="I297" s="45">
        <f t="shared" ref="I297:M298" si="79">I298</f>
        <v>39000</v>
      </c>
      <c r="J297" s="324">
        <f t="shared" si="79"/>
        <v>0</v>
      </c>
      <c r="K297" s="324">
        <f t="shared" si="79"/>
        <v>39000</v>
      </c>
      <c r="L297" s="46">
        <f t="shared" si="79"/>
        <v>4400</v>
      </c>
      <c r="M297" s="46">
        <f t="shared" si="79"/>
        <v>4400</v>
      </c>
      <c r="N297" s="39">
        <f t="shared" si="75"/>
        <v>0</v>
      </c>
      <c r="O297" s="220">
        <f t="shared" si="70"/>
        <v>0</v>
      </c>
      <c r="P297" s="80"/>
    </row>
    <row r="298" spans="1:18" ht="20.100000000000001" hidden="1" customHeight="1" x14ac:dyDescent="0.25">
      <c r="A298" s="199"/>
      <c r="B298" s="199"/>
      <c r="C298" s="199"/>
      <c r="D298" s="199"/>
      <c r="E298" s="196" t="s">
        <v>295</v>
      </c>
      <c r="F298" s="50"/>
      <c r="G298" s="205" t="s">
        <v>468</v>
      </c>
      <c r="H298" s="50" t="s">
        <v>16</v>
      </c>
      <c r="I298" s="45">
        <f t="shared" si="79"/>
        <v>39000</v>
      </c>
      <c r="J298" s="324">
        <f t="shared" si="79"/>
        <v>0</v>
      </c>
      <c r="K298" s="324">
        <f t="shared" si="79"/>
        <v>39000</v>
      </c>
      <c r="L298" s="46">
        <f t="shared" si="79"/>
        <v>4400</v>
      </c>
      <c r="M298" s="46">
        <f t="shared" si="79"/>
        <v>4400</v>
      </c>
      <c r="N298" s="39">
        <f t="shared" si="75"/>
        <v>0</v>
      </c>
      <c r="O298" s="220">
        <f t="shared" si="70"/>
        <v>0</v>
      </c>
    </row>
    <row r="299" spans="1:18" ht="20.100000000000001" hidden="1" customHeight="1" x14ac:dyDescent="0.25">
      <c r="A299" s="199"/>
      <c r="B299" s="199"/>
      <c r="C299" s="199"/>
      <c r="D299" s="199"/>
      <c r="E299" s="196"/>
      <c r="F299" s="50" t="s">
        <v>296</v>
      </c>
      <c r="G299" s="205" t="s">
        <v>468</v>
      </c>
      <c r="H299" s="50" t="s">
        <v>16</v>
      </c>
      <c r="I299" s="45">
        <v>39000</v>
      </c>
      <c r="J299" s="324">
        <f>K299-I299</f>
        <v>0</v>
      </c>
      <c r="K299" s="324">
        <v>39000</v>
      </c>
      <c r="L299" s="46">
        <v>4400</v>
      </c>
      <c r="M299" s="46">
        <v>4400</v>
      </c>
      <c r="N299" s="39">
        <f t="shared" si="75"/>
        <v>0</v>
      </c>
      <c r="O299" s="220">
        <f t="shared" si="70"/>
        <v>0</v>
      </c>
    </row>
    <row r="300" spans="1:18" ht="20.100000000000001" hidden="1" customHeight="1" x14ac:dyDescent="0.25">
      <c r="A300" s="199"/>
      <c r="B300" s="199"/>
      <c r="C300" s="199"/>
      <c r="D300" s="199">
        <v>3114</v>
      </c>
      <c r="E300" s="199"/>
      <c r="F300" s="56"/>
      <c r="G300" s="205" t="s">
        <v>468</v>
      </c>
      <c r="H300" s="50" t="s">
        <v>17</v>
      </c>
      <c r="I300" s="45">
        <f t="shared" ref="I300:M301" si="80">I301</f>
        <v>304900</v>
      </c>
      <c r="J300" s="324">
        <f t="shared" si="80"/>
        <v>-30300</v>
      </c>
      <c r="K300" s="324">
        <f t="shared" si="80"/>
        <v>274600</v>
      </c>
      <c r="L300" s="46">
        <f t="shared" si="80"/>
        <v>379300</v>
      </c>
      <c r="M300" s="46">
        <f t="shared" si="80"/>
        <v>379300</v>
      </c>
      <c r="N300" s="39">
        <f t="shared" si="75"/>
        <v>-30300</v>
      </c>
      <c r="O300" s="220">
        <f t="shared" si="70"/>
        <v>0</v>
      </c>
      <c r="P300" s="317"/>
      <c r="Q300" s="49"/>
    </row>
    <row r="301" spans="1:18" ht="20.100000000000001" hidden="1" customHeight="1" x14ac:dyDescent="0.25">
      <c r="A301" s="199"/>
      <c r="B301" s="199"/>
      <c r="C301" s="199"/>
      <c r="D301" s="199"/>
      <c r="E301" s="196" t="s">
        <v>297</v>
      </c>
      <c r="F301" s="50"/>
      <c r="G301" s="205" t="s">
        <v>468</v>
      </c>
      <c r="H301" s="50" t="s">
        <v>17</v>
      </c>
      <c r="I301" s="45">
        <f>I302+I304+I303</f>
        <v>304900</v>
      </c>
      <c r="J301" s="324">
        <f>J302+J304+J303</f>
        <v>-30300</v>
      </c>
      <c r="K301" s="324">
        <f>K302+K304+K303</f>
        <v>274600</v>
      </c>
      <c r="L301" s="46">
        <f t="shared" si="80"/>
        <v>379300</v>
      </c>
      <c r="M301" s="46">
        <f t="shared" si="80"/>
        <v>379300</v>
      </c>
      <c r="N301" s="39">
        <f t="shared" si="75"/>
        <v>-30300</v>
      </c>
      <c r="O301" s="220">
        <f t="shared" si="70"/>
        <v>0</v>
      </c>
    </row>
    <row r="302" spans="1:18" ht="20.100000000000001" hidden="1" customHeight="1" x14ac:dyDescent="0.25">
      <c r="A302" s="199"/>
      <c r="B302" s="199"/>
      <c r="C302" s="199"/>
      <c r="D302" s="199"/>
      <c r="E302" s="196"/>
      <c r="F302" s="50" t="s">
        <v>298</v>
      </c>
      <c r="G302" s="205" t="s">
        <v>468</v>
      </c>
      <c r="H302" s="50" t="s">
        <v>17</v>
      </c>
      <c r="I302" s="45">
        <v>304900</v>
      </c>
      <c r="J302" s="324">
        <f>K302-I302</f>
        <v>-30300</v>
      </c>
      <c r="K302" s="324">
        <f>304900-300-5000-5000-5000-10000-5000</f>
        <v>274600</v>
      </c>
      <c r="L302" s="46">
        <v>379300</v>
      </c>
      <c r="M302" s="46">
        <v>379300</v>
      </c>
      <c r="N302" s="39">
        <f t="shared" si="75"/>
        <v>-30300</v>
      </c>
      <c r="O302" s="220">
        <f t="shared" si="70"/>
        <v>0</v>
      </c>
    </row>
    <row r="303" spans="1:18" s="218" customFormat="1" ht="20.100000000000001" hidden="1" customHeight="1" x14ac:dyDescent="0.25">
      <c r="A303" s="199"/>
      <c r="B303" s="199"/>
      <c r="C303" s="199"/>
      <c r="D303" s="199"/>
      <c r="E303" s="196"/>
      <c r="F303" s="50" t="s">
        <v>298</v>
      </c>
      <c r="G303" s="205" t="s">
        <v>512</v>
      </c>
      <c r="H303" s="50" t="s">
        <v>17</v>
      </c>
      <c r="I303" s="45">
        <v>0</v>
      </c>
      <c r="J303" s="324">
        <f>K303-I303</f>
        <v>0</v>
      </c>
      <c r="K303" s="324">
        <v>0</v>
      </c>
      <c r="L303" s="46"/>
      <c r="M303" s="46"/>
      <c r="N303" s="39"/>
      <c r="O303" s="220"/>
      <c r="P303" s="356"/>
      <c r="Q303" s="306"/>
      <c r="R303" s="306"/>
    </row>
    <row r="304" spans="1:18" s="218" customFormat="1" ht="20.100000000000001" hidden="1" customHeight="1" x14ac:dyDescent="0.25">
      <c r="A304" s="199"/>
      <c r="B304" s="199"/>
      <c r="C304" s="199"/>
      <c r="D304" s="199"/>
      <c r="E304" s="196"/>
      <c r="F304" s="50" t="s">
        <v>497</v>
      </c>
      <c r="G304" s="205" t="s">
        <v>468</v>
      </c>
      <c r="H304" s="50" t="s">
        <v>498</v>
      </c>
      <c r="I304" s="45">
        <v>0</v>
      </c>
      <c r="J304" s="324">
        <f>K304-I304</f>
        <v>0</v>
      </c>
      <c r="K304" s="324">
        <v>0</v>
      </c>
      <c r="L304" s="46"/>
      <c r="M304" s="46"/>
      <c r="N304" s="39">
        <f t="shared" si="75"/>
        <v>0</v>
      </c>
      <c r="O304" s="220">
        <f t="shared" si="70"/>
        <v>0</v>
      </c>
      <c r="P304" s="308"/>
      <c r="Q304" s="286"/>
      <c r="R304" s="286"/>
    </row>
    <row r="305" spans="1:18" s="166" customFormat="1" ht="20.100000000000001" customHeight="1" x14ac:dyDescent="0.25">
      <c r="A305" s="197"/>
      <c r="B305" s="197"/>
      <c r="C305" s="197">
        <v>312</v>
      </c>
      <c r="D305" s="197"/>
      <c r="E305" s="197"/>
      <c r="F305" s="54"/>
      <c r="G305" s="205" t="s">
        <v>468</v>
      </c>
      <c r="H305" s="55" t="s">
        <v>18</v>
      </c>
      <c r="I305" s="37">
        <f>I306</f>
        <v>228100</v>
      </c>
      <c r="J305" s="323">
        <f>J306</f>
        <v>4550</v>
      </c>
      <c r="K305" s="323">
        <f>K306</f>
        <v>232650</v>
      </c>
      <c r="L305" s="164">
        <f>L306</f>
        <v>215900</v>
      </c>
      <c r="M305" s="164">
        <f>M306</f>
        <v>215900</v>
      </c>
      <c r="N305" s="39">
        <f t="shared" si="75"/>
        <v>4550</v>
      </c>
      <c r="O305" s="220">
        <f t="shared" si="70"/>
        <v>0</v>
      </c>
      <c r="P305" s="311"/>
      <c r="Q305" s="165"/>
      <c r="R305" s="165"/>
    </row>
    <row r="306" spans="1:18" ht="20.100000000000001" hidden="1" customHeight="1" x14ac:dyDescent="0.25">
      <c r="A306" s="199"/>
      <c r="B306" s="199"/>
      <c r="C306" s="199"/>
      <c r="D306" s="199">
        <v>3121</v>
      </c>
      <c r="E306" s="199"/>
      <c r="F306" s="56"/>
      <c r="G306" s="205" t="s">
        <v>468</v>
      </c>
      <c r="H306" s="50" t="s">
        <v>18</v>
      </c>
      <c r="I306" s="45">
        <f>I307+I309+I311+I313+I317+I315</f>
        <v>228100</v>
      </c>
      <c r="J306" s="324">
        <f>J307+J309+J311+J313+J317+J315</f>
        <v>4550</v>
      </c>
      <c r="K306" s="324">
        <f>K307+K309+K311+K313+K317+K315</f>
        <v>232650</v>
      </c>
      <c r="L306" s="46">
        <f>L307+L309+L311+L313+L315+L317</f>
        <v>215900</v>
      </c>
      <c r="M306" s="46">
        <f>M307+M309+M311+M313+M315+M317</f>
        <v>215900</v>
      </c>
      <c r="N306" s="39">
        <f t="shared" si="75"/>
        <v>4550</v>
      </c>
      <c r="O306" s="220">
        <f t="shared" si="70"/>
        <v>0</v>
      </c>
    </row>
    <row r="307" spans="1:18" ht="20.100000000000001" hidden="1" customHeight="1" x14ac:dyDescent="0.25">
      <c r="A307" s="199"/>
      <c r="B307" s="199"/>
      <c r="C307" s="199"/>
      <c r="D307" s="199"/>
      <c r="E307" s="196" t="s">
        <v>85</v>
      </c>
      <c r="F307" s="50"/>
      <c r="G307" s="205" t="s">
        <v>468</v>
      </c>
      <c r="H307" s="50" t="s">
        <v>86</v>
      </c>
      <c r="I307" s="45">
        <f>I308</f>
        <v>36000</v>
      </c>
      <c r="J307" s="324">
        <f>J308</f>
        <v>0</v>
      </c>
      <c r="K307" s="324">
        <f>K308</f>
        <v>36000</v>
      </c>
      <c r="L307" s="46">
        <f>L308</f>
        <v>2000</v>
      </c>
      <c r="M307" s="46">
        <f>M308</f>
        <v>2000</v>
      </c>
      <c r="N307" s="39">
        <f t="shared" si="75"/>
        <v>0</v>
      </c>
      <c r="O307" s="220">
        <f t="shared" si="70"/>
        <v>0</v>
      </c>
    </row>
    <row r="308" spans="1:18" ht="20.100000000000001" hidden="1" customHeight="1" x14ac:dyDescent="0.25">
      <c r="A308" s="199"/>
      <c r="B308" s="199"/>
      <c r="C308" s="199"/>
      <c r="D308" s="199"/>
      <c r="E308" s="196"/>
      <c r="F308" s="50" t="s">
        <v>87</v>
      </c>
      <c r="G308" s="205" t="s">
        <v>468</v>
      </c>
      <c r="H308" s="50" t="s">
        <v>86</v>
      </c>
      <c r="I308" s="45">
        <v>36000</v>
      </c>
      <c r="J308" s="324">
        <f>K308-I308</f>
        <v>0</v>
      </c>
      <c r="K308" s="324">
        <v>36000</v>
      </c>
      <c r="L308" s="46">
        <f>52000-50000</f>
        <v>2000</v>
      </c>
      <c r="M308" s="46">
        <f>52000-50000</f>
        <v>2000</v>
      </c>
      <c r="N308" s="39">
        <f t="shared" si="75"/>
        <v>0</v>
      </c>
      <c r="O308" s="220">
        <f t="shared" si="70"/>
        <v>0</v>
      </c>
    </row>
    <row r="309" spans="1:18" ht="20.100000000000001" hidden="1" customHeight="1" x14ac:dyDescent="0.25">
      <c r="A309" s="199"/>
      <c r="B309" s="199"/>
      <c r="C309" s="199"/>
      <c r="D309" s="199"/>
      <c r="E309" s="196" t="s">
        <v>88</v>
      </c>
      <c r="F309" s="50"/>
      <c r="G309" s="205" t="s">
        <v>468</v>
      </c>
      <c r="H309" s="50" t="s">
        <v>89</v>
      </c>
      <c r="I309" s="45">
        <f>I310</f>
        <v>20800</v>
      </c>
      <c r="J309" s="324">
        <f>J310</f>
        <v>0</v>
      </c>
      <c r="K309" s="324">
        <f>K310</f>
        <v>20800</v>
      </c>
      <c r="L309" s="46">
        <f>L310</f>
        <v>30000</v>
      </c>
      <c r="M309" s="46">
        <f>M310</f>
        <v>30000</v>
      </c>
      <c r="N309" s="39">
        <f t="shared" si="75"/>
        <v>0</v>
      </c>
      <c r="O309" s="220">
        <f t="shared" si="70"/>
        <v>0</v>
      </c>
    </row>
    <row r="310" spans="1:18" ht="20.100000000000001" hidden="1" customHeight="1" x14ac:dyDescent="0.25">
      <c r="A310" s="199"/>
      <c r="B310" s="199"/>
      <c r="C310" s="199"/>
      <c r="D310" s="199"/>
      <c r="E310" s="196"/>
      <c r="F310" s="50" t="s">
        <v>90</v>
      </c>
      <c r="G310" s="205" t="s">
        <v>468</v>
      </c>
      <c r="H310" s="50" t="s">
        <v>89</v>
      </c>
      <c r="I310" s="45">
        <v>20800</v>
      </c>
      <c r="J310" s="324">
        <f>K310-I310</f>
        <v>0</v>
      </c>
      <c r="K310" s="324">
        <v>20800</v>
      </c>
      <c r="L310" s="46">
        <v>30000</v>
      </c>
      <c r="M310" s="46">
        <v>30000</v>
      </c>
      <c r="N310" s="39">
        <f t="shared" si="75"/>
        <v>0</v>
      </c>
      <c r="O310" s="220">
        <f t="shared" si="70"/>
        <v>0</v>
      </c>
    </row>
    <row r="311" spans="1:18" ht="20.100000000000001" hidden="1" customHeight="1" x14ac:dyDescent="0.25">
      <c r="A311" s="199"/>
      <c r="B311" s="199"/>
      <c r="C311" s="199"/>
      <c r="D311" s="199"/>
      <c r="E311" s="196" t="s">
        <v>91</v>
      </c>
      <c r="F311" s="50"/>
      <c r="G311" s="205" t="s">
        <v>468</v>
      </c>
      <c r="H311" s="50" t="s">
        <v>92</v>
      </c>
      <c r="I311" s="45">
        <f>I312</f>
        <v>36000</v>
      </c>
      <c r="J311" s="324">
        <f>J312</f>
        <v>0</v>
      </c>
      <c r="K311" s="324">
        <f>K312</f>
        <v>36000</v>
      </c>
      <c r="L311" s="46">
        <f>L312</f>
        <v>8000</v>
      </c>
      <c r="M311" s="46">
        <f>M312</f>
        <v>8000</v>
      </c>
      <c r="N311" s="39">
        <f t="shared" si="75"/>
        <v>0</v>
      </c>
      <c r="O311" s="220">
        <f t="shared" si="70"/>
        <v>0</v>
      </c>
    </row>
    <row r="312" spans="1:18" ht="20.100000000000001" hidden="1" customHeight="1" x14ac:dyDescent="0.25">
      <c r="A312" s="199"/>
      <c r="B312" s="199"/>
      <c r="C312" s="199"/>
      <c r="D312" s="199"/>
      <c r="E312" s="196"/>
      <c r="F312" s="50" t="s">
        <v>93</v>
      </c>
      <c r="G312" s="205" t="s">
        <v>468</v>
      </c>
      <c r="H312" s="50" t="s">
        <v>92</v>
      </c>
      <c r="I312" s="45">
        <v>36000</v>
      </c>
      <c r="J312" s="324">
        <f>K312-I312</f>
        <v>0</v>
      </c>
      <c r="K312" s="324">
        <v>36000</v>
      </c>
      <c r="L312" s="46">
        <v>8000</v>
      </c>
      <c r="M312" s="46">
        <v>8000</v>
      </c>
      <c r="N312" s="39">
        <f t="shared" si="75"/>
        <v>0</v>
      </c>
      <c r="O312" s="220">
        <f t="shared" si="70"/>
        <v>0</v>
      </c>
    </row>
    <row r="313" spans="1:18" ht="20.100000000000001" hidden="1" customHeight="1" x14ac:dyDescent="0.25">
      <c r="A313" s="199"/>
      <c r="B313" s="199"/>
      <c r="C313" s="199"/>
      <c r="D313" s="199"/>
      <c r="E313" s="196" t="s">
        <v>94</v>
      </c>
      <c r="F313" s="50"/>
      <c r="G313" s="205" t="s">
        <v>468</v>
      </c>
      <c r="H313" s="50" t="s">
        <v>95</v>
      </c>
      <c r="I313" s="45">
        <f>I314</f>
        <v>30000</v>
      </c>
      <c r="J313" s="324">
        <f>J314</f>
        <v>0</v>
      </c>
      <c r="K313" s="324">
        <f>K314</f>
        <v>30000</v>
      </c>
      <c r="L313" s="46">
        <f>L314</f>
        <v>18000</v>
      </c>
      <c r="M313" s="46">
        <f>M314</f>
        <v>18000</v>
      </c>
      <c r="N313" s="39">
        <f t="shared" si="75"/>
        <v>0</v>
      </c>
      <c r="O313" s="220">
        <f t="shared" si="70"/>
        <v>0</v>
      </c>
    </row>
    <row r="314" spans="1:18" ht="20.100000000000001" hidden="1" customHeight="1" x14ac:dyDescent="0.25">
      <c r="A314" s="199"/>
      <c r="B314" s="199"/>
      <c r="C314" s="199"/>
      <c r="D314" s="199"/>
      <c r="E314" s="196"/>
      <c r="F314" s="50" t="s">
        <v>96</v>
      </c>
      <c r="G314" s="205" t="s">
        <v>468</v>
      </c>
      <c r="H314" s="50" t="s">
        <v>95</v>
      </c>
      <c r="I314" s="45">
        <v>30000</v>
      </c>
      <c r="J314" s="324">
        <f>K314-I314</f>
        <v>0</v>
      </c>
      <c r="K314" s="324">
        <v>30000</v>
      </c>
      <c r="L314" s="46">
        <v>18000</v>
      </c>
      <c r="M314" s="46">
        <v>18000</v>
      </c>
      <c r="N314" s="39">
        <f t="shared" si="75"/>
        <v>0</v>
      </c>
      <c r="O314" s="220">
        <f t="shared" si="70"/>
        <v>0</v>
      </c>
    </row>
    <row r="315" spans="1:18" ht="20.100000000000001" hidden="1" customHeight="1" x14ac:dyDescent="0.25">
      <c r="A315" s="199"/>
      <c r="B315" s="199"/>
      <c r="C315" s="199"/>
      <c r="D315" s="199"/>
      <c r="E315" s="196" t="s">
        <v>299</v>
      </c>
      <c r="F315" s="50"/>
      <c r="G315" s="205" t="s">
        <v>468</v>
      </c>
      <c r="H315" s="50" t="s">
        <v>300</v>
      </c>
      <c r="I315" s="45">
        <f>I316</f>
        <v>51500</v>
      </c>
      <c r="J315" s="324">
        <f>J316</f>
        <v>0</v>
      </c>
      <c r="K315" s="324">
        <f>K316</f>
        <v>51500</v>
      </c>
      <c r="L315" s="46">
        <f>L316</f>
        <v>80000</v>
      </c>
      <c r="M315" s="46">
        <f>M316</f>
        <v>80000</v>
      </c>
      <c r="N315" s="39">
        <f t="shared" si="75"/>
        <v>0</v>
      </c>
      <c r="O315" s="220">
        <f t="shared" si="70"/>
        <v>0</v>
      </c>
    </row>
    <row r="316" spans="1:18" ht="20.100000000000001" hidden="1" customHeight="1" x14ac:dyDescent="0.25">
      <c r="A316" s="199"/>
      <c r="B316" s="199"/>
      <c r="C316" s="199"/>
      <c r="D316" s="199"/>
      <c r="E316" s="196"/>
      <c r="F316" s="50" t="s">
        <v>301</v>
      </c>
      <c r="G316" s="205" t="s">
        <v>468</v>
      </c>
      <c r="H316" s="50" t="s">
        <v>300</v>
      </c>
      <c r="I316" s="45">
        <v>51500</v>
      </c>
      <c r="J316" s="324">
        <f>K316-I316</f>
        <v>0</v>
      </c>
      <c r="K316" s="324">
        <v>51500</v>
      </c>
      <c r="L316" s="46">
        <v>80000</v>
      </c>
      <c r="M316" s="46">
        <v>80000</v>
      </c>
      <c r="N316" s="39">
        <f t="shared" si="75"/>
        <v>0</v>
      </c>
      <c r="O316" s="220">
        <f t="shared" si="70"/>
        <v>0</v>
      </c>
    </row>
    <row r="317" spans="1:18" ht="20.100000000000001" hidden="1" customHeight="1" x14ac:dyDescent="0.25">
      <c r="A317" s="199"/>
      <c r="B317" s="199"/>
      <c r="C317" s="199"/>
      <c r="D317" s="199"/>
      <c r="E317" s="196" t="s">
        <v>97</v>
      </c>
      <c r="F317" s="50"/>
      <c r="G317" s="205" t="s">
        <v>468</v>
      </c>
      <c r="H317" s="50" t="s">
        <v>98</v>
      </c>
      <c r="I317" s="45">
        <f>I318</f>
        <v>53800</v>
      </c>
      <c r="J317" s="324">
        <f>J318</f>
        <v>4550</v>
      </c>
      <c r="K317" s="324">
        <f>K318</f>
        <v>58350</v>
      </c>
      <c r="L317" s="46">
        <f>L318</f>
        <v>77900</v>
      </c>
      <c r="M317" s="46">
        <f>M318</f>
        <v>77900</v>
      </c>
      <c r="N317" s="39">
        <f t="shared" si="75"/>
        <v>4550</v>
      </c>
      <c r="O317" s="220">
        <f t="shared" si="70"/>
        <v>0</v>
      </c>
    </row>
    <row r="318" spans="1:18" ht="30" hidden="1" customHeight="1" x14ac:dyDescent="0.25">
      <c r="A318" s="199"/>
      <c r="B318" s="199"/>
      <c r="C318" s="199"/>
      <c r="D318" s="199"/>
      <c r="E318" s="196"/>
      <c r="F318" s="50" t="s">
        <v>99</v>
      </c>
      <c r="G318" s="205">
        <v>31</v>
      </c>
      <c r="H318" s="50" t="s">
        <v>100</v>
      </c>
      <c r="I318" s="45">
        <v>53800</v>
      </c>
      <c r="J318" s="324">
        <f>K318-I318</f>
        <v>4550</v>
      </c>
      <c r="K318" s="324">
        <f>53800+4550</f>
        <v>58350</v>
      </c>
      <c r="L318" s="46">
        <v>77900</v>
      </c>
      <c r="M318" s="46">
        <v>77900</v>
      </c>
      <c r="N318" s="39">
        <f t="shared" si="75"/>
        <v>4550</v>
      </c>
      <c r="O318" s="220">
        <f t="shared" si="70"/>
        <v>0</v>
      </c>
    </row>
    <row r="319" spans="1:18" s="166" customFormat="1" ht="20.100000000000001" customHeight="1" x14ac:dyDescent="0.25">
      <c r="A319" s="197"/>
      <c r="B319" s="197"/>
      <c r="C319" s="197">
        <v>313</v>
      </c>
      <c r="D319" s="197"/>
      <c r="E319" s="197"/>
      <c r="F319" s="54"/>
      <c r="G319" s="205" t="s">
        <v>468</v>
      </c>
      <c r="H319" s="55" t="s">
        <v>101</v>
      </c>
      <c r="I319" s="37">
        <f>I320+I325</f>
        <v>532600</v>
      </c>
      <c r="J319" s="323">
        <f>J320+J325</f>
        <v>-33050</v>
      </c>
      <c r="K319" s="323">
        <f>K320+K325</f>
        <v>499550</v>
      </c>
      <c r="L319" s="164">
        <f>L320+L325</f>
        <v>673632</v>
      </c>
      <c r="M319" s="164">
        <f>M320+M325</f>
        <v>674432</v>
      </c>
      <c r="N319" s="39">
        <f t="shared" si="75"/>
        <v>-33050</v>
      </c>
      <c r="O319" s="220">
        <f t="shared" si="70"/>
        <v>0</v>
      </c>
      <c r="P319" s="311"/>
      <c r="Q319" s="165"/>
      <c r="R319" s="165"/>
    </row>
    <row r="320" spans="1:18" ht="20.100000000000001" hidden="1" customHeight="1" x14ac:dyDescent="0.25">
      <c r="A320" s="199"/>
      <c r="B320" s="199"/>
      <c r="C320" s="199"/>
      <c r="D320" s="199">
        <v>3132</v>
      </c>
      <c r="E320" s="199"/>
      <c r="F320" s="56"/>
      <c r="G320" s="205" t="s">
        <v>468</v>
      </c>
      <c r="H320" s="50" t="s">
        <v>20</v>
      </c>
      <c r="I320" s="45">
        <f>I321+I323</f>
        <v>532600</v>
      </c>
      <c r="J320" s="324">
        <f>J321+J323</f>
        <v>-33050</v>
      </c>
      <c r="K320" s="324">
        <f>K321+K323</f>
        <v>499550</v>
      </c>
      <c r="L320" s="46">
        <f>L321+L323</f>
        <v>604300</v>
      </c>
      <c r="M320" s="46">
        <f>M321+M323</f>
        <v>605100</v>
      </c>
      <c r="N320" s="39">
        <f t="shared" si="75"/>
        <v>-33050</v>
      </c>
      <c r="O320" s="220">
        <f t="shared" si="70"/>
        <v>0</v>
      </c>
    </row>
    <row r="321" spans="1:18" ht="20.100000000000001" hidden="1" customHeight="1" x14ac:dyDescent="0.25">
      <c r="A321" s="199"/>
      <c r="B321" s="199"/>
      <c r="C321" s="199"/>
      <c r="D321" s="199"/>
      <c r="E321" s="196" t="s">
        <v>302</v>
      </c>
      <c r="F321" s="50"/>
      <c r="G321" s="205" t="s">
        <v>468</v>
      </c>
      <c r="H321" s="50" t="s">
        <v>20</v>
      </c>
      <c r="I321" s="45">
        <f>I322+I328</f>
        <v>532600</v>
      </c>
      <c r="J321" s="324">
        <f>J322+J328</f>
        <v>-33050</v>
      </c>
      <c r="K321" s="324">
        <f>K322+K328</f>
        <v>499550</v>
      </c>
      <c r="L321" s="46">
        <f>L322</f>
        <v>579300</v>
      </c>
      <c r="M321" s="46">
        <f>M322</f>
        <v>580100</v>
      </c>
      <c r="N321" s="39">
        <f t="shared" si="75"/>
        <v>-33050</v>
      </c>
      <c r="O321" s="220">
        <f t="shared" si="70"/>
        <v>0</v>
      </c>
    </row>
    <row r="322" spans="1:18" ht="15" hidden="1" customHeight="1" x14ac:dyDescent="0.25">
      <c r="A322" s="199"/>
      <c r="B322" s="199"/>
      <c r="C322" s="199"/>
      <c r="D322" s="199"/>
      <c r="E322" s="196"/>
      <c r="F322" s="50" t="s">
        <v>303</v>
      </c>
      <c r="G322" s="205" t="s">
        <v>468</v>
      </c>
      <c r="H322" s="50" t="s">
        <v>20</v>
      </c>
      <c r="I322" s="45">
        <v>532600</v>
      </c>
      <c r="J322" s="324">
        <f>K322-I322</f>
        <v>-33050</v>
      </c>
      <c r="K322" s="324">
        <f>532600-500-20000-2000-3000-4550-3000</f>
        <v>499550</v>
      </c>
      <c r="L322" s="46">
        <v>579300</v>
      </c>
      <c r="M322" s="46">
        <v>580100</v>
      </c>
      <c r="N322" s="39">
        <f t="shared" si="75"/>
        <v>-33050</v>
      </c>
      <c r="O322" s="220">
        <f t="shared" si="70"/>
        <v>0</v>
      </c>
    </row>
    <row r="323" spans="1:18" ht="30" hidden="1" customHeight="1" x14ac:dyDescent="0.25">
      <c r="A323" s="199"/>
      <c r="B323" s="199"/>
      <c r="C323" s="199"/>
      <c r="D323" s="199"/>
      <c r="E323" s="196" t="s">
        <v>304</v>
      </c>
      <c r="F323" s="50"/>
      <c r="G323" s="205" t="s">
        <v>468</v>
      </c>
      <c r="H323" s="50" t="s">
        <v>20</v>
      </c>
      <c r="I323" s="45">
        <f>I324</f>
        <v>0</v>
      </c>
      <c r="J323" s="324">
        <f>J324</f>
        <v>0</v>
      </c>
      <c r="K323" s="324">
        <f>K324</f>
        <v>0</v>
      </c>
      <c r="L323" s="46">
        <f>L324</f>
        <v>25000</v>
      </c>
      <c r="M323" s="46">
        <f>M324</f>
        <v>25000</v>
      </c>
      <c r="N323" s="39">
        <f t="shared" si="75"/>
        <v>0</v>
      </c>
      <c r="O323" s="220">
        <f t="shared" si="70"/>
        <v>0</v>
      </c>
    </row>
    <row r="324" spans="1:18" ht="33" hidden="1" customHeight="1" x14ac:dyDescent="0.25">
      <c r="A324" s="199"/>
      <c r="B324" s="199"/>
      <c r="C324" s="199"/>
      <c r="D324" s="199"/>
      <c r="E324" s="196"/>
      <c r="F324" s="50" t="s">
        <v>305</v>
      </c>
      <c r="G324" s="205" t="s">
        <v>468</v>
      </c>
      <c r="H324" s="50" t="s">
        <v>20</v>
      </c>
      <c r="I324" s="45">
        <v>0</v>
      </c>
      <c r="J324" s="324">
        <f>K324-I324</f>
        <v>0</v>
      </c>
      <c r="K324" s="324">
        <f>44300+600+100+20000-65000</f>
        <v>0</v>
      </c>
      <c r="L324" s="46">
        <v>25000</v>
      </c>
      <c r="M324" s="46">
        <v>25000</v>
      </c>
      <c r="N324" s="39">
        <f t="shared" si="75"/>
        <v>0</v>
      </c>
      <c r="O324" s="220">
        <f t="shared" si="70"/>
        <v>0</v>
      </c>
    </row>
    <row r="325" spans="1:18" ht="30" hidden="1" customHeight="1" x14ac:dyDescent="0.25">
      <c r="A325" s="199"/>
      <c r="B325" s="199"/>
      <c r="C325" s="199"/>
      <c r="D325" s="199">
        <v>3133</v>
      </c>
      <c r="E325" s="199"/>
      <c r="F325" s="56"/>
      <c r="G325" s="205" t="s">
        <v>468</v>
      </c>
      <c r="H325" s="50" t="s">
        <v>20</v>
      </c>
      <c r="I325" s="45">
        <f t="shared" ref="I325:M326" si="81">I326</f>
        <v>0</v>
      </c>
      <c r="J325" s="324">
        <f t="shared" si="81"/>
        <v>0</v>
      </c>
      <c r="K325" s="324">
        <f t="shared" si="81"/>
        <v>0</v>
      </c>
      <c r="L325" s="46">
        <f t="shared" si="81"/>
        <v>69332</v>
      </c>
      <c r="M325" s="46">
        <f t="shared" si="81"/>
        <v>69332</v>
      </c>
      <c r="N325" s="39">
        <f t="shared" si="75"/>
        <v>0</v>
      </c>
      <c r="O325" s="220">
        <f t="shared" si="70"/>
        <v>0</v>
      </c>
      <c r="P325" s="80"/>
    </row>
    <row r="326" spans="1:18" ht="30" hidden="1" customHeight="1" x14ac:dyDescent="0.25">
      <c r="A326" s="199"/>
      <c r="B326" s="199"/>
      <c r="C326" s="199"/>
      <c r="D326" s="199"/>
      <c r="E326" s="196" t="s">
        <v>306</v>
      </c>
      <c r="F326" s="50"/>
      <c r="G326" s="205" t="s">
        <v>468</v>
      </c>
      <c r="H326" s="50" t="s">
        <v>20</v>
      </c>
      <c r="I326" s="45">
        <v>0</v>
      </c>
      <c r="J326" s="324">
        <f>K326-I326</f>
        <v>0</v>
      </c>
      <c r="K326" s="324">
        <f t="shared" si="81"/>
        <v>0</v>
      </c>
      <c r="L326" s="46">
        <f t="shared" si="81"/>
        <v>69332</v>
      </c>
      <c r="M326" s="46">
        <f t="shared" si="81"/>
        <v>69332</v>
      </c>
      <c r="N326" s="39">
        <f t="shared" si="75"/>
        <v>0</v>
      </c>
      <c r="O326" s="220">
        <f t="shared" si="70"/>
        <v>0</v>
      </c>
      <c r="Q326" s="47"/>
    </row>
    <row r="327" spans="1:18" ht="30" hidden="1" customHeight="1" x14ac:dyDescent="0.25">
      <c r="A327" s="199"/>
      <c r="B327" s="199"/>
      <c r="C327" s="199"/>
      <c r="D327" s="199"/>
      <c r="E327" s="196"/>
      <c r="F327" s="50" t="s">
        <v>307</v>
      </c>
      <c r="G327" s="205">
        <v>31</v>
      </c>
      <c r="H327" s="50" t="s">
        <v>20</v>
      </c>
      <c r="I327" s="45">
        <v>0</v>
      </c>
      <c r="J327" s="324">
        <f>K327-I327</f>
        <v>0</v>
      </c>
      <c r="K327" s="324">
        <f>106600+1200+1900+300+50000-160000</f>
        <v>0</v>
      </c>
      <c r="L327" s="46">
        <v>69332</v>
      </c>
      <c r="M327" s="46">
        <v>69332</v>
      </c>
      <c r="N327" s="39">
        <f t="shared" si="75"/>
        <v>0</v>
      </c>
      <c r="O327" s="220">
        <f t="shared" si="70"/>
        <v>0</v>
      </c>
      <c r="Q327" s="47"/>
    </row>
    <row r="328" spans="1:18" s="218" customFormat="1" ht="30" hidden="1" customHeight="1" x14ac:dyDescent="0.25">
      <c r="A328" s="199"/>
      <c r="B328" s="199"/>
      <c r="C328" s="199"/>
      <c r="D328" s="199"/>
      <c r="E328" s="196"/>
      <c r="F328" s="50"/>
      <c r="G328" s="205" t="s">
        <v>512</v>
      </c>
      <c r="H328" s="50" t="s">
        <v>20</v>
      </c>
      <c r="I328" s="45">
        <v>0</v>
      </c>
      <c r="J328" s="324">
        <f>K328-I328</f>
        <v>0</v>
      </c>
      <c r="K328" s="324">
        <v>0</v>
      </c>
      <c r="L328" s="46"/>
      <c r="M328" s="46"/>
      <c r="N328" s="39">
        <f t="shared" si="75"/>
        <v>0</v>
      </c>
      <c r="O328" s="220">
        <f t="shared" si="70"/>
        <v>0</v>
      </c>
      <c r="P328" s="356"/>
      <c r="Q328" s="47"/>
      <c r="R328" s="306"/>
    </row>
    <row r="329" spans="1:18" s="32" customFormat="1" ht="20.100000000000001" customHeight="1" x14ac:dyDescent="0.25">
      <c r="A329" s="197"/>
      <c r="B329" s="197">
        <v>32</v>
      </c>
      <c r="C329" s="197"/>
      <c r="D329" s="197"/>
      <c r="E329" s="197"/>
      <c r="F329" s="54"/>
      <c r="G329" s="205"/>
      <c r="H329" s="241" t="s">
        <v>22</v>
      </c>
      <c r="I329" s="37">
        <f>I330+I351+I389+I453+I457</f>
        <v>5430933.7799999993</v>
      </c>
      <c r="J329" s="323">
        <f>J330+J351+J389+J453+J457</f>
        <v>377088.64999999991</v>
      </c>
      <c r="K329" s="323">
        <f>K330+K351+K389+K453+K457</f>
        <v>5808022.4299999997</v>
      </c>
      <c r="L329" s="57">
        <f t="shared" ref="L329:M329" si="82">L330+L351+L389+L453+L457</f>
        <v>2844018</v>
      </c>
      <c r="M329" s="57">
        <f t="shared" si="82"/>
        <v>2823818</v>
      </c>
      <c r="N329" s="39">
        <f t="shared" si="75"/>
        <v>377088.65000000037</v>
      </c>
      <c r="O329" s="220">
        <f t="shared" si="70"/>
        <v>4.6566128730773926E-10</v>
      </c>
      <c r="P329" s="311"/>
      <c r="Q329" s="31"/>
      <c r="R329" s="31"/>
    </row>
    <row r="330" spans="1:18" s="166" customFormat="1" ht="20.100000000000001" customHeight="1" x14ac:dyDescent="0.25">
      <c r="A330" s="197"/>
      <c r="B330" s="197"/>
      <c r="C330" s="197">
        <v>321</v>
      </c>
      <c r="D330" s="197"/>
      <c r="E330" s="236"/>
      <c r="F330" s="237"/>
      <c r="G330" s="205" t="s">
        <v>468</v>
      </c>
      <c r="H330" s="55" t="s">
        <v>23</v>
      </c>
      <c r="I330" s="37">
        <f>I331+I340+I345</f>
        <v>198000</v>
      </c>
      <c r="J330" s="323">
        <f>J331+J340+J345</f>
        <v>36900</v>
      </c>
      <c r="K330" s="323">
        <f>K331+K340+K345</f>
        <v>234900</v>
      </c>
      <c r="L330" s="167">
        <f t="shared" ref="L330:M330" si="83">L331+L340+L345</f>
        <v>177800</v>
      </c>
      <c r="M330" s="167">
        <f t="shared" si="83"/>
        <v>177800</v>
      </c>
      <c r="N330" s="39">
        <f t="shared" si="75"/>
        <v>36900</v>
      </c>
      <c r="O330" s="220">
        <f t="shared" si="70"/>
        <v>0</v>
      </c>
      <c r="P330" s="311"/>
      <c r="Q330" s="165"/>
      <c r="R330" s="165"/>
    </row>
    <row r="331" spans="1:18" ht="20.100000000000001" hidden="1" customHeight="1" x14ac:dyDescent="0.25">
      <c r="A331" s="199"/>
      <c r="B331" s="199"/>
      <c r="C331" s="199"/>
      <c r="D331" s="199">
        <v>3211</v>
      </c>
      <c r="E331" s="238"/>
      <c r="F331" s="239"/>
      <c r="G331" s="205" t="s">
        <v>468</v>
      </c>
      <c r="H331" s="50" t="s">
        <v>24</v>
      </c>
      <c r="I331" s="45">
        <f>I332+I334+I336+I338</f>
        <v>31000</v>
      </c>
      <c r="J331" s="324">
        <f>J332+J334+J336+J338</f>
        <v>19900</v>
      </c>
      <c r="K331" s="324">
        <f>K332+K334+K336+K338</f>
        <v>50900</v>
      </c>
      <c r="L331" s="46">
        <f>L332+L334+L336+L338</f>
        <v>27900</v>
      </c>
      <c r="M331" s="46">
        <f>M332+M334+M336+M338</f>
        <v>27900</v>
      </c>
      <c r="N331" s="39">
        <f t="shared" si="75"/>
        <v>19900</v>
      </c>
      <c r="O331" s="220">
        <f t="shared" si="70"/>
        <v>0</v>
      </c>
    </row>
    <row r="332" spans="1:18" s="62" customFormat="1" ht="20.100000000000001" hidden="1" customHeight="1" x14ac:dyDescent="0.25">
      <c r="A332" s="199"/>
      <c r="B332" s="199"/>
      <c r="C332" s="199"/>
      <c r="D332" s="199"/>
      <c r="E332" s="196" t="s">
        <v>308</v>
      </c>
      <c r="F332" s="50"/>
      <c r="G332" s="205" t="s">
        <v>468</v>
      </c>
      <c r="H332" s="50" t="s">
        <v>103</v>
      </c>
      <c r="I332" s="45">
        <f>I333</f>
        <v>14000</v>
      </c>
      <c r="J332" s="324">
        <f>J333</f>
        <v>10000</v>
      </c>
      <c r="K332" s="324">
        <f>K333</f>
        <v>24000</v>
      </c>
      <c r="L332" s="46">
        <f>L333</f>
        <v>12300</v>
      </c>
      <c r="M332" s="46">
        <f>M333</f>
        <v>12300</v>
      </c>
      <c r="N332" s="39">
        <f t="shared" si="75"/>
        <v>10000</v>
      </c>
      <c r="O332" s="220">
        <f t="shared" si="70"/>
        <v>0</v>
      </c>
      <c r="P332" s="308"/>
      <c r="Q332" s="25"/>
      <c r="R332" s="25"/>
    </row>
    <row r="333" spans="1:18" s="62" customFormat="1" ht="20.100000000000001" hidden="1" customHeight="1" x14ac:dyDescent="0.25">
      <c r="A333" s="199"/>
      <c r="B333" s="199"/>
      <c r="C333" s="199"/>
      <c r="D333" s="199"/>
      <c r="E333" s="196"/>
      <c r="F333" s="50" t="s">
        <v>309</v>
      </c>
      <c r="G333" s="205" t="s">
        <v>468</v>
      </c>
      <c r="H333" s="50" t="s">
        <v>103</v>
      </c>
      <c r="I333" s="45">
        <v>14000</v>
      </c>
      <c r="J333" s="324">
        <f>K333-I333</f>
        <v>10000</v>
      </c>
      <c r="K333" s="324">
        <v>24000</v>
      </c>
      <c r="L333" s="46">
        <v>12300</v>
      </c>
      <c r="M333" s="46">
        <v>12300</v>
      </c>
      <c r="N333" s="39">
        <f t="shared" si="75"/>
        <v>10000</v>
      </c>
      <c r="O333" s="220">
        <f t="shared" si="70"/>
        <v>0</v>
      </c>
      <c r="P333" s="308"/>
      <c r="Q333" s="25"/>
      <c r="R333" s="25"/>
    </row>
    <row r="334" spans="1:18" s="62" customFormat="1" ht="30" hidden="1" customHeight="1" x14ac:dyDescent="0.25">
      <c r="A334" s="199"/>
      <c r="B334" s="199"/>
      <c r="C334" s="199"/>
      <c r="D334" s="199"/>
      <c r="E334" s="196" t="s">
        <v>310</v>
      </c>
      <c r="F334" s="50"/>
      <c r="G334" s="205" t="s">
        <v>468</v>
      </c>
      <c r="H334" s="50" t="s">
        <v>104</v>
      </c>
      <c r="I334" s="45">
        <f>I335</f>
        <v>11000</v>
      </c>
      <c r="J334" s="324">
        <f>J335</f>
        <v>9600</v>
      </c>
      <c r="K334" s="324">
        <f>K335</f>
        <v>20600</v>
      </c>
      <c r="L334" s="46">
        <f>L335</f>
        <v>5000</v>
      </c>
      <c r="M334" s="46">
        <f>M335</f>
        <v>5000</v>
      </c>
      <c r="N334" s="39">
        <f t="shared" si="75"/>
        <v>9600</v>
      </c>
      <c r="O334" s="220">
        <f t="shared" si="70"/>
        <v>0</v>
      </c>
      <c r="P334" s="308"/>
      <c r="Q334" s="25"/>
      <c r="R334" s="25"/>
    </row>
    <row r="335" spans="1:18" s="62" customFormat="1" ht="30" hidden="1" customHeight="1" x14ac:dyDescent="0.25">
      <c r="A335" s="199"/>
      <c r="B335" s="199"/>
      <c r="C335" s="199"/>
      <c r="D335" s="199"/>
      <c r="E335" s="196"/>
      <c r="F335" s="50" t="s">
        <v>311</v>
      </c>
      <c r="G335" s="205" t="s">
        <v>468</v>
      </c>
      <c r="H335" s="50" t="s">
        <v>104</v>
      </c>
      <c r="I335" s="45">
        <v>11000</v>
      </c>
      <c r="J335" s="324">
        <f>K335-I335</f>
        <v>9600</v>
      </c>
      <c r="K335" s="324">
        <v>20600</v>
      </c>
      <c r="L335" s="46">
        <v>5000</v>
      </c>
      <c r="M335" s="46">
        <v>5000</v>
      </c>
      <c r="N335" s="39">
        <f t="shared" si="75"/>
        <v>9600</v>
      </c>
      <c r="O335" s="220">
        <f t="shared" si="70"/>
        <v>0</v>
      </c>
      <c r="P335" s="308"/>
      <c r="Q335" s="25"/>
      <c r="R335" s="25"/>
    </row>
    <row r="336" spans="1:18" s="62" customFormat="1" ht="30" hidden="1" customHeight="1" x14ac:dyDescent="0.25">
      <c r="A336" s="199"/>
      <c r="B336" s="199"/>
      <c r="C336" s="199"/>
      <c r="D336" s="199"/>
      <c r="E336" s="196" t="s">
        <v>312</v>
      </c>
      <c r="F336" s="50"/>
      <c r="G336" s="205" t="s">
        <v>468</v>
      </c>
      <c r="H336" s="50" t="s">
        <v>105</v>
      </c>
      <c r="I336" s="45">
        <f>I337</f>
        <v>4000</v>
      </c>
      <c r="J336" s="324">
        <f>J337</f>
        <v>0</v>
      </c>
      <c r="K336" s="324">
        <f>K337</f>
        <v>4000</v>
      </c>
      <c r="L336" s="46">
        <f>L337</f>
        <v>5000</v>
      </c>
      <c r="M336" s="46">
        <f>M337</f>
        <v>5000</v>
      </c>
      <c r="N336" s="39">
        <f t="shared" si="75"/>
        <v>0</v>
      </c>
      <c r="O336" s="220">
        <f t="shared" si="70"/>
        <v>0</v>
      </c>
      <c r="P336" s="308"/>
      <c r="Q336" s="25"/>
      <c r="R336" s="25"/>
    </row>
    <row r="337" spans="1:18" s="62" customFormat="1" ht="30" hidden="1" customHeight="1" x14ac:dyDescent="0.25">
      <c r="A337" s="199"/>
      <c r="B337" s="199"/>
      <c r="C337" s="199"/>
      <c r="D337" s="199"/>
      <c r="E337" s="196"/>
      <c r="F337" s="50" t="s">
        <v>313</v>
      </c>
      <c r="G337" s="205" t="s">
        <v>468</v>
      </c>
      <c r="H337" s="50" t="s">
        <v>105</v>
      </c>
      <c r="I337" s="45">
        <v>4000</v>
      </c>
      <c r="J337" s="324">
        <f>K337-I337</f>
        <v>0</v>
      </c>
      <c r="K337" s="324">
        <v>4000</v>
      </c>
      <c r="L337" s="46">
        <v>5000</v>
      </c>
      <c r="M337" s="46">
        <v>5000</v>
      </c>
      <c r="N337" s="39">
        <f t="shared" si="75"/>
        <v>0</v>
      </c>
      <c r="O337" s="220">
        <f t="shared" ref="O337:O401" si="84">N337-J337</f>
        <v>0</v>
      </c>
      <c r="P337" s="308"/>
      <c r="Q337" s="25"/>
      <c r="R337" s="25"/>
    </row>
    <row r="338" spans="1:18" s="62" customFormat="1" ht="20.100000000000001" hidden="1" customHeight="1" x14ac:dyDescent="0.25">
      <c r="A338" s="199"/>
      <c r="B338" s="199"/>
      <c r="C338" s="199"/>
      <c r="D338" s="199"/>
      <c r="E338" s="196" t="s">
        <v>314</v>
      </c>
      <c r="F338" s="50"/>
      <c r="G338" s="205" t="s">
        <v>468</v>
      </c>
      <c r="H338" s="50" t="s">
        <v>106</v>
      </c>
      <c r="I338" s="45">
        <f>I339</f>
        <v>2000</v>
      </c>
      <c r="J338" s="324">
        <f>J339</f>
        <v>300</v>
      </c>
      <c r="K338" s="324">
        <f>K339</f>
        <v>2300</v>
      </c>
      <c r="L338" s="46">
        <f>L339</f>
        <v>5600</v>
      </c>
      <c r="M338" s="46">
        <f>M339</f>
        <v>5600</v>
      </c>
      <c r="N338" s="39">
        <f t="shared" si="75"/>
        <v>300</v>
      </c>
      <c r="O338" s="220">
        <f t="shared" si="84"/>
        <v>0</v>
      </c>
      <c r="P338" s="308"/>
      <c r="Q338" s="25"/>
      <c r="R338" s="25"/>
    </row>
    <row r="339" spans="1:18" s="62" customFormat="1" ht="15" hidden="1" customHeight="1" x14ac:dyDescent="0.25">
      <c r="A339" s="199"/>
      <c r="B339" s="199"/>
      <c r="C339" s="199"/>
      <c r="D339" s="199"/>
      <c r="E339" s="196"/>
      <c r="F339" s="50" t="s">
        <v>315</v>
      </c>
      <c r="G339" s="205" t="s">
        <v>468</v>
      </c>
      <c r="H339" s="50" t="s">
        <v>106</v>
      </c>
      <c r="I339" s="45">
        <v>2000</v>
      </c>
      <c r="J339" s="324">
        <f>K339-I339</f>
        <v>300</v>
      </c>
      <c r="K339" s="324">
        <f>2000+300</f>
        <v>2300</v>
      </c>
      <c r="L339" s="46">
        <f>14600-9000</f>
        <v>5600</v>
      </c>
      <c r="M339" s="46">
        <f>14600-9000</f>
        <v>5600</v>
      </c>
      <c r="N339" s="39">
        <f t="shared" si="75"/>
        <v>300</v>
      </c>
      <c r="O339" s="220">
        <f t="shared" si="84"/>
        <v>0</v>
      </c>
      <c r="P339" s="308"/>
      <c r="Q339" s="25"/>
      <c r="R339" s="25"/>
    </row>
    <row r="340" spans="1:18" ht="30" hidden="1" customHeight="1" x14ac:dyDescent="0.25">
      <c r="A340" s="199"/>
      <c r="B340" s="199"/>
      <c r="C340" s="199"/>
      <c r="D340" s="199">
        <v>3212</v>
      </c>
      <c r="E340" s="238"/>
      <c r="F340" s="239"/>
      <c r="G340" s="205" t="s">
        <v>468</v>
      </c>
      <c r="H340" s="50" t="s">
        <v>25</v>
      </c>
      <c r="I340" s="45">
        <f>I341+I343</f>
        <v>120000</v>
      </c>
      <c r="J340" s="324">
        <f>J341+J343</f>
        <v>7000</v>
      </c>
      <c r="K340" s="324">
        <f>K341+K343</f>
        <v>127000</v>
      </c>
      <c r="L340" s="51">
        <f t="shared" ref="L340:M340" si="85">L341+L343</f>
        <v>103000</v>
      </c>
      <c r="M340" s="51">
        <f t="shared" si="85"/>
        <v>103000</v>
      </c>
      <c r="N340" s="39">
        <f t="shared" si="75"/>
        <v>7000</v>
      </c>
      <c r="O340" s="220">
        <f t="shared" si="84"/>
        <v>0</v>
      </c>
    </row>
    <row r="341" spans="1:18" ht="20.100000000000001" hidden="1" customHeight="1" x14ac:dyDescent="0.25">
      <c r="A341" s="199"/>
      <c r="B341" s="199"/>
      <c r="C341" s="199"/>
      <c r="D341" s="199"/>
      <c r="E341" s="196" t="s">
        <v>316</v>
      </c>
      <c r="F341" s="50"/>
      <c r="G341" s="205" t="s">
        <v>468</v>
      </c>
      <c r="H341" s="50" t="s">
        <v>107</v>
      </c>
      <c r="I341" s="45">
        <f>I342</f>
        <v>108000</v>
      </c>
      <c r="J341" s="324">
        <f>J342</f>
        <v>7000</v>
      </c>
      <c r="K341" s="324">
        <f>K342</f>
        <v>115000</v>
      </c>
      <c r="L341" s="51">
        <f t="shared" ref="L341:M341" si="86">L342</f>
        <v>83000</v>
      </c>
      <c r="M341" s="51">
        <f t="shared" si="86"/>
        <v>83000</v>
      </c>
      <c r="N341" s="39">
        <f t="shared" si="75"/>
        <v>7000</v>
      </c>
      <c r="O341" s="220">
        <f t="shared" si="84"/>
        <v>0</v>
      </c>
    </row>
    <row r="342" spans="1:18" ht="20.100000000000001" hidden="1" customHeight="1" x14ac:dyDescent="0.25">
      <c r="A342" s="199"/>
      <c r="B342" s="199"/>
      <c r="C342" s="199"/>
      <c r="D342" s="199"/>
      <c r="E342" s="196"/>
      <c r="F342" s="50" t="s">
        <v>317</v>
      </c>
      <c r="G342" s="205" t="s">
        <v>468</v>
      </c>
      <c r="H342" s="50" t="s">
        <v>107</v>
      </c>
      <c r="I342" s="45">
        <v>108000</v>
      </c>
      <c r="J342" s="324">
        <f>K342-I342</f>
        <v>7000</v>
      </c>
      <c r="K342" s="324">
        <v>115000</v>
      </c>
      <c r="L342" s="63">
        <v>83000</v>
      </c>
      <c r="M342" s="63">
        <v>83000</v>
      </c>
      <c r="N342" s="39">
        <f t="shared" si="75"/>
        <v>7000</v>
      </c>
      <c r="O342" s="220">
        <f t="shared" si="84"/>
        <v>0</v>
      </c>
    </row>
    <row r="343" spans="1:18" ht="20.100000000000001" hidden="1" customHeight="1" x14ac:dyDescent="0.25">
      <c r="A343" s="199"/>
      <c r="B343" s="199"/>
      <c r="C343" s="199"/>
      <c r="D343" s="199"/>
      <c r="E343" s="196" t="s">
        <v>318</v>
      </c>
      <c r="F343" s="50"/>
      <c r="G343" s="205" t="s">
        <v>468</v>
      </c>
      <c r="H343" s="50" t="s">
        <v>319</v>
      </c>
      <c r="I343" s="45">
        <f>I344</f>
        <v>12000</v>
      </c>
      <c r="J343" s="324">
        <f>J344</f>
        <v>0</v>
      </c>
      <c r="K343" s="324">
        <f>K344</f>
        <v>12000</v>
      </c>
      <c r="L343" s="46">
        <f>L344</f>
        <v>20000</v>
      </c>
      <c r="M343" s="46">
        <f>M344</f>
        <v>20000</v>
      </c>
      <c r="N343" s="39">
        <f t="shared" si="75"/>
        <v>0</v>
      </c>
      <c r="O343" s="220">
        <f t="shared" si="84"/>
        <v>0</v>
      </c>
    </row>
    <row r="344" spans="1:18" ht="20.100000000000001" hidden="1" customHeight="1" x14ac:dyDescent="0.25">
      <c r="A344" s="199"/>
      <c r="B344" s="199"/>
      <c r="C344" s="199"/>
      <c r="D344" s="199"/>
      <c r="E344" s="196"/>
      <c r="F344" s="50" t="s">
        <v>320</v>
      </c>
      <c r="G344" s="205" t="s">
        <v>468</v>
      </c>
      <c r="H344" s="50" t="s">
        <v>319</v>
      </c>
      <c r="I344" s="45">
        <v>12000</v>
      </c>
      <c r="J344" s="324">
        <f>K344-I344</f>
        <v>0</v>
      </c>
      <c r="K344" s="324">
        <v>12000</v>
      </c>
      <c r="L344" s="46">
        <v>20000</v>
      </c>
      <c r="M344" s="46">
        <v>20000</v>
      </c>
      <c r="N344" s="39">
        <f t="shared" si="75"/>
        <v>0</v>
      </c>
      <c r="O344" s="220">
        <f t="shared" si="84"/>
        <v>0</v>
      </c>
    </row>
    <row r="345" spans="1:18" ht="20.100000000000001" hidden="1" customHeight="1" x14ac:dyDescent="0.25">
      <c r="A345" s="199"/>
      <c r="B345" s="199"/>
      <c r="C345" s="199"/>
      <c r="D345" s="199">
        <v>3213</v>
      </c>
      <c r="E345" s="238"/>
      <c r="F345" s="239"/>
      <c r="G345" s="205" t="s">
        <v>468</v>
      </c>
      <c r="H345" s="50" t="s">
        <v>26</v>
      </c>
      <c r="I345" s="45">
        <f>I346+I349</f>
        <v>47000</v>
      </c>
      <c r="J345" s="324">
        <f>J346+J349</f>
        <v>10000</v>
      </c>
      <c r="K345" s="324">
        <f>K346+K349</f>
        <v>57000</v>
      </c>
      <c r="L345" s="46">
        <f>L346+L349</f>
        <v>46900</v>
      </c>
      <c r="M345" s="46">
        <f>M346+M349</f>
        <v>46900</v>
      </c>
      <c r="N345" s="39">
        <f t="shared" si="75"/>
        <v>10000</v>
      </c>
      <c r="O345" s="220">
        <f t="shared" si="84"/>
        <v>0</v>
      </c>
    </row>
    <row r="346" spans="1:18" ht="20.100000000000001" hidden="1" customHeight="1" x14ac:dyDescent="0.25">
      <c r="A346" s="199"/>
      <c r="B346" s="199"/>
      <c r="C346" s="238"/>
      <c r="D346" s="238"/>
      <c r="E346" s="196" t="s">
        <v>109</v>
      </c>
      <c r="F346" s="50"/>
      <c r="G346" s="205" t="s">
        <v>468</v>
      </c>
      <c r="H346" s="50" t="s">
        <v>110</v>
      </c>
      <c r="I346" s="45">
        <f>I347+I348</f>
        <v>37000</v>
      </c>
      <c r="J346" s="324">
        <f>J347+J348</f>
        <v>10000</v>
      </c>
      <c r="K346" s="324">
        <f>K347+K348</f>
        <v>47000</v>
      </c>
      <c r="L346" s="46">
        <f>L347+L348</f>
        <v>31900</v>
      </c>
      <c r="M346" s="46">
        <f>M347+M348</f>
        <v>31900</v>
      </c>
      <c r="N346" s="39">
        <f t="shared" si="75"/>
        <v>10000</v>
      </c>
      <c r="O346" s="220">
        <f t="shared" si="84"/>
        <v>0</v>
      </c>
    </row>
    <row r="347" spans="1:18" ht="20.100000000000001" hidden="1" customHeight="1" x14ac:dyDescent="0.25">
      <c r="A347" s="199"/>
      <c r="B347" s="199"/>
      <c r="C347" s="238"/>
      <c r="D347" s="238"/>
      <c r="E347" s="196"/>
      <c r="F347" s="50" t="s">
        <v>111</v>
      </c>
      <c r="G347" s="205" t="s">
        <v>468</v>
      </c>
      <c r="H347" s="50" t="s">
        <v>321</v>
      </c>
      <c r="I347" s="45">
        <v>25000</v>
      </c>
      <c r="J347" s="324">
        <f>K347-I347</f>
        <v>10000</v>
      </c>
      <c r="K347" s="324">
        <v>35000</v>
      </c>
      <c r="L347" s="46">
        <f>17900+2000</f>
        <v>19900</v>
      </c>
      <c r="M347" s="46">
        <f>17900+2000</f>
        <v>19900</v>
      </c>
      <c r="N347" s="39">
        <f t="shared" si="75"/>
        <v>10000</v>
      </c>
      <c r="O347" s="220">
        <f t="shared" si="84"/>
        <v>0</v>
      </c>
    </row>
    <row r="348" spans="1:18" ht="20.100000000000001" hidden="1" customHeight="1" x14ac:dyDescent="0.25">
      <c r="A348" s="199"/>
      <c r="B348" s="199"/>
      <c r="C348" s="238"/>
      <c r="D348" s="238"/>
      <c r="E348" s="196"/>
      <c r="F348" s="50" t="s">
        <v>113</v>
      </c>
      <c r="G348" s="205" t="s">
        <v>468</v>
      </c>
      <c r="H348" s="50" t="s">
        <v>322</v>
      </c>
      <c r="I348" s="45">
        <v>12000</v>
      </c>
      <c r="J348" s="324">
        <f>K348-I348</f>
        <v>0</v>
      </c>
      <c r="K348" s="324">
        <v>12000</v>
      </c>
      <c r="L348" s="46">
        <v>12000</v>
      </c>
      <c r="M348" s="46">
        <v>12000</v>
      </c>
      <c r="N348" s="39">
        <f t="shared" si="75"/>
        <v>0</v>
      </c>
      <c r="O348" s="220">
        <f t="shared" si="84"/>
        <v>0</v>
      </c>
    </row>
    <row r="349" spans="1:18" ht="20.100000000000001" hidden="1" customHeight="1" x14ac:dyDescent="0.25">
      <c r="A349" s="199"/>
      <c r="B349" s="199"/>
      <c r="C349" s="238"/>
      <c r="D349" s="238"/>
      <c r="E349" s="196" t="s">
        <v>115</v>
      </c>
      <c r="F349" s="50"/>
      <c r="G349" s="205" t="s">
        <v>468</v>
      </c>
      <c r="H349" s="50" t="s">
        <v>116</v>
      </c>
      <c r="I349" s="45">
        <f>I350</f>
        <v>10000</v>
      </c>
      <c r="J349" s="324">
        <f>J350</f>
        <v>0</v>
      </c>
      <c r="K349" s="324">
        <f>K350</f>
        <v>10000</v>
      </c>
      <c r="L349" s="46">
        <f>L350</f>
        <v>15000</v>
      </c>
      <c r="M349" s="46">
        <f>M350</f>
        <v>15000</v>
      </c>
      <c r="N349" s="39">
        <f t="shared" si="75"/>
        <v>0</v>
      </c>
      <c r="O349" s="220">
        <f t="shared" si="84"/>
        <v>0</v>
      </c>
    </row>
    <row r="350" spans="1:18" ht="20.100000000000001" hidden="1" customHeight="1" x14ac:dyDescent="0.25">
      <c r="A350" s="199"/>
      <c r="B350" s="199"/>
      <c r="C350" s="238"/>
      <c r="D350" s="238"/>
      <c r="E350" s="196"/>
      <c r="F350" s="50" t="s">
        <v>117</v>
      </c>
      <c r="G350" s="205" t="s">
        <v>468</v>
      </c>
      <c r="H350" s="50" t="s">
        <v>116</v>
      </c>
      <c r="I350" s="45">
        <v>10000</v>
      </c>
      <c r="J350" s="324">
        <f>K350-I350</f>
        <v>0</v>
      </c>
      <c r="K350" s="324">
        <v>10000</v>
      </c>
      <c r="L350" s="46">
        <v>15000</v>
      </c>
      <c r="M350" s="46">
        <v>15000</v>
      </c>
      <c r="N350" s="39">
        <f t="shared" si="75"/>
        <v>0</v>
      </c>
      <c r="O350" s="220">
        <f t="shared" si="84"/>
        <v>0</v>
      </c>
    </row>
    <row r="351" spans="1:18" s="166" customFormat="1" ht="20.100000000000001" customHeight="1" x14ac:dyDescent="0.25">
      <c r="A351" s="197"/>
      <c r="B351" s="197"/>
      <c r="C351" s="197">
        <v>322</v>
      </c>
      <c r="D351" s="197"/>
      <c r="E351" s="197"/>
      <c r="F351" s="54"/>
      <c r="G351" s="205" t="s">
        <v>468</v>
      </c>
      <c r="H351" s="55" t="s">
        <v>27</v>
      </c>
      <c r="I351" s="37">
        <f>I352+I365+I370+I378+I381+I386</f>
        <v>2826033.78</v>
      </c>
      <c r="J351" s="323">
        <f>J352+J365+J370+J378+J381+J386</f>
        <v>100799.64999999991</v>
      </c>
      <c r="K351" s="323">
        <f>K352+K365+K370+K378+K381+K386</f>
        <v>2926833.4299999997</v>
      </c>
      <c r="L351" s="164">
        <f>L352+L365+L370+L378+L381+L386</f>
        <v>987518</v>
      </c>
      <c r="M351" s="164">
        <f>M352+M365+M370+M378+M381+M386</f>
        <v>970518</v>
      </c>
      <c r="N351" s="39">
        <f t="shared" si="75"/>
        <v>100799.64999999991</v>
      </c>
      <c r="O351" s="220">
        <f t="shared" si="84"/>
        <v>0</v>
      </c>
      <c r="P351" s="311"/>
      <c r="Q351" s="165"/>
      <c r="R351" s="165"/>
    </row>
    <row r="352" spans="1:18" s="62" customFormat="1" ht="20.100000000000001" hidden="1" customHeight="1" x14ac:dyDescent="0.25">
      <c r="A352" s="199"/>
      <c r="B352" s="199"/>
      <c r="C352" s="199"/>
      <c r="D352" s="199">
        <v>3221</v>
      </c>
      <c r="E352" s="199"/>
      <c r="F352" s="56"/>
      <c r="G352" s="205" t="s">
        <v>468</v>
      </c>
      <c r="H352" s="50" t="s">
        <v>118</v>
      </c>
      <c r="I352" s="45">
        <f>I353+I357+I359+I361+I363</f>
        <v>123000</v>
      </c>
      <c r="J352" s="324">
        <f>J353+J357+J359+J361+J363</f>
        <v>24200</v>
      </c>
      <c r="K352" s="324">
        <f>K353+K357+K359+K361+K363</f>
        <v>147200</v>
      </c>
      <c r="L352" s="46">
        <f>L353+L357+L359+L361+L363</f>
        <v>64618</v>
      </c>
      <c r="M352" s="46">
        <f>M353+M357+M359+M361+M363</f>
        <v>64618</v>
      </c>
      <c r="N352" s="39">
        <f t="shared" si="75"/>
        <v>24200</v>
      </c>
      <c r="O352" s="220">
        <f t="shared" si="84"/>
        <v>0</v>
      </c>
      <c r="P352" s="308"/>
      <c r="Q352" s="25"/>
      <c r="R352" s="25"/>
    </row>
    <row r="353" spans="1:18" s="62" customFormat="1" ht="20.100000000000001" hidden="1" customHeight="1" x14ac:dyDescent="0.25">
      <c r="A353" s="199"/>
      <c r="B353" s="199"/>
      <c r="C353" s="199"/>
      <c r="D353" s="199"/>
      <c r="E353" s="196" t="s">
        <v>119</v>
      </c>
      <c r="F353" s="50"/>
      <c r="G353" s="205" t="s">
        <v>468</v>
      </c>
      <c r="H353" s="50" t="s">
        <v>120</v>
      </c>
      <c r="I353" s="45">
        <f>I354+I355</f>
        <v>56000</v>
      </c>
      <c r="J353" s="324">
        <f>J354+J355+J356</f>
        <v>-900</v>
      </c>
      <c r="K353" s="324">
        <f>K354+K355+K356</f>
        <v>55100</v>
      </c>
      <c r="L353" s="46">
        <f>L354+L355</f>
        <v>33000</v>
      </c>
      <c r="M353" s="46">
        <f>M354+M355</f>
        <v>33000</v>
      </c>
      <c r="N353" s="39">
        <f t="shared" si="75"/>
        <v>-900</v>
      </c>
      <c r="O353" s="220">
        <f t="shared" si="84"/>
        <v>0</v>
      </c>
      <c r="P353" s="80"/>
      <c r="Q353" s="25"/>
      <c r="R353" s="25"/>
    </row>
    <row r="354" spans="1:18" s="62" customFormat="1" ht="20.100000000000001" hidden="1" customHeight="1" x14ac:dyDescent="0.25">
      <c r="A354" s="199"/>
      <c r="B354" s="199"/>
      <c r="C354" s="199"/>
      <c r="D354" s="199"/>
      <c r="E354" s="196"/>
      <c r="F354" s="50" t="s">
        <v>121</v>
      </c>
      <c r="G354" s="205" t="s">
        <v>468</v>
      </c>
      <c r="H354" s="50" t="s">
        <v>120</v>
      </c>
      <c r="I354" s="45">
        <v>33000</v>
      </c>
      <c r="J354" s="324">
        <f>K354-I354</f>
        <v>-900</v>
      </c>
      <c r="K354" s="324">
        <f>33000-900</f>
        <v>32100</v>
      </c>
      <c r="L354" s="46">
        <v>13000</v>
      </c>
      <c r="M354" s="46">
        <v>13000</v>
      </c>
      <c r="N354" s="39">
        <f t="shared" si="75"/>
        <v>-900</v>
      </c>
      <c r="O354" s="220">
        <f t="shared" si="84"/>
        <v>0</v>
      </c>
      <c r="P354" s="80"/>
      <c r="Q354" s="25"/>
      <c r="R354" s="25"/>
    </row>
    <row r="355" spans="1:18" s="62" customFormat="1" ht="20.100000000000001" hidden="1" customHeight="1" x14ac:dyDescent="0.25">
      <c r="A355" s="199"/>
      <c r="B355" s="199"/>
      <c r="C355" s="199"/>
      <c r="D355" s="199"/>
      <c r="E355" s="196"/>
      <c r="F355" s="50" t="s">
        <v>122</v>
      </c>
      <c r="G355" s="205" t="s">
        <v>468</v>
      </c>
      <c r="H355" s="50" t="s">
        <v>323</v>
      </c>
      <c r="I355" s="45">
        <v>23000</v>
      </c>
      <c r="J355" s="324">
        <f>K355-I355</f>
        <v>0</v>
      </c>
      <c r="K355" s="324">
        <v>23000</v>
      </c>
      <c r="L355" s="46">
        <v>20000</v>
      </c>
      <c r="M355" s="46">
        <v>20000</v>
      </c>
      <c r="N355" s="39">
        <f t="shared" si="75"/>
        <v>0</v>
      </c>
      <c r="O355" s="220">
        <f t="shared" si="84"/>
        <v>0</v>
      </c>
      <c r="P355" s="80"/>
      <c r="Q355" s="25"/>
      <c r="R355" s="25"/>
    </row>
    <row r="356" spans="1:18" s="62" customFormat="1" ht="20.100000000000001" hidden="1" customHeight="1" x14ac:dyDescent="0.25">
      <c r="A356" s="199"/>
      <c r="B356" s="199"/>
      <c r="C356" s="199"/>
      <c r="D356" s="199"/>
      <c r="E356" s="196"/>
      <c r="F356" s="50" t="s">
        <v>121</v>
      </c>
      <c r="G356" s="205" t="s">
        <v>512</v>
      </c>
      <c r="H356" s="50" t="s">
        <v>382</v>
      </c>
      <c r="I356" s="45">
        <v>0</v>
      </c>
      <c r="J356" s="324">
        <f>K356-I356</f>
        <v>0</v>
      </c>
      <c r="K356" s="324">
        <v>0</v>
      </c>
      <c r="L356" s="46"/>
      <c r="M356" s="46"/>
      <c r="N356" s="39">
        <f t="shared" si="75"/>
        <v>0</v>
      </c>
      <c r="O356" s="220">
        <f t="shared" si="84"/>
        <v>0</v>
      </c>
      <c r="P356" s="80"/>
      <c r="Q356" s="306"/>
      <c r="R356" s="306"/>
    </row>
    <row r="357" spans="1:18" s="62" customFormat="1" ht="30" hidden="1" customHeight="1" x14ac:dyDescent="0.25">
      <c r="A357" s="199"/>
      <c r="B357" s="199"/>
      <c r="C357" s="199"/>
      <c r="D357" s="199"/>
      <c r="E357" s="196" t="s">
        <v>124</v>
      </c>
      <c r="F357" s="50"/>
      <c r="G357" s="205" t="s">
        <v>468</v>
      </c>
      <c r="H357" s="50" t="s">
        <v>324</v>
      </c>
      <c r="I357" s="45">
        <f>I358</f>
        <v>9000</v>
      </c>
      <c r="J357" s="324">
        <f>J358</f>
        <v>5000</v>
      </c>
      <c r="K357" s="324">
        <f>K358</f>
        <v>14000</v>
      </c>
      <c r="L357" s="46">
        <f>L358</f>
        <v>2000</v>
      </c>
      <c r="M357" s="46">
        <f>M358</f>
        <v>2000</v>
      </c>
      <c r="N357" s="39">
        <f t="shared" si="75"/>
        <v>5000</v>
      </c>
      <c r="O357" s="220">
        <f t="shared" si="84"/>
        <v>0</v>
      </c>
      <c r="P357" s="308"/>
      <c r="Q357" s="25"/>
      <c r="R357" s="25"/>
    </row>
    <row r="358" spans="1:18" s="62" customFormat="1" ht="30" hidden="1" customHeight="1" x14ac:dyDescent="0.25">
      <c r="A358" s="199"/>
      <c r="B358" s="199"/>
      <c r="C358" s="199"/>
      <c r="D358" s="199"/>
      <c r="E358" s="196"/>
      <c r="F358" s="50" t="s">
        <v>126</v>
      </c>
      <c r="G358" s="205" t="s">
        <v>468</v>
      </c>
      <c r="H358" s="50" t="s">
        <v>125</v>
      </c>
      <c r="I358" s="45">
        <v>9000</v>
      </c>
      <c r="J358" s="324">
        <f>K358-I358</f>
        <v>5000</v>
      </c>
      <c r="K358" s="324">
        <v>14000</v>
      </c>
      <c r="L358" s="46">
        <v>2000</v>
      </c>
      <c r="M358" s="46">
        <v>2000</v>
      </c>
      <c r="N358" s="39">
        <f t="shared" ref="N358:N424" si="87">K358-I358</f>
        <v>5000</v>
      </c>
      <c r="O358" s="220">
        <f t="shared" si="84"/>
        <v>0</v>
      </c>
      <c r="P358" s="308"/>
      <c r="Q358" s="25"/>
      <c r="R358" s="25"/>
    </row>
    <row r="359" spans="1:18" s="62" customFormat="1" ht="20.100000000000001" hidden="1" customHeight="1" x14ac:dyDescent="0.25">
      <c r="A359" s="199"/>
      <c r="B359" s="199"/>
      <c r="C359" s="199"/>
      <c r="D359" s="199"/>
      <c r="E359" s="196" t="s">
        <v>127</v>
      </c>
      <c r="F359" s="50"/>
      <c r="G359" s="205" t="s">
        <v>468</v>
      </c>
      <c r="H359" s="50" t="s">
        <v>128</v>
      </c>
      <c r="I359" s="45">
        <f>I360</f>
        <v>10000</v>
      </c>
      <c r="J359" s="324">
        <f>J360</f>
        <v>5000</v>
      </c>
      <c r="K359" s="324">
        <f>K360</f>
        <v>15000</v>
      </c>
      <c r="L359" s="46">
        <f>L360</f>
        <v>8618</v>
      </c>
      <c r="M359" s="46">
        <f>M360</f>
        <v>8618</v>
      </c>
      <c r="N359" s="39">
        <f t="shared" si="87"/>
        <v>5000</v>
      </c>
      <c r="O359" s="220">
        <f t="shared" si="84"/>
        <v>0</v>
      </c>
      <c r="P359" s="308"/>
      <c r="Q359" s="25"/>
      <c r="R359" s="25"/>
    </row>
    <row r="360" spans="1:18" s="62" customFormat="1" ht="20.100000000000001" hidden="1" customHeight="1" x14ac:dyDescent="0.25">
      <c r="A360" s="199"/>
      <c r="B360" s="199"/>
      <c r="C360" s="199"/>
      <c r="D360" s="199"/>
      <c r="E360" s="196"/>
      <c r="F360" s="50" t="s">
        <v>129</v>
      </c>
      <c r="G360" s="205" t="s">
        <v>468</v>
      </c>
      <c r="H360" s="50" t="s">
        <v>128</v>
      </c>
      <c r="I360" s="45">
        <v>10000</v>
      </c>
      <c r="J360" s="324">
        <f>K360-I360</f>
        <v>5000</v>
      </c>
      <c r="K360" s="324">
        <v>15000</v>
      </c>
      <c r="L360" s="46">
        <v>8618</v>
      </c>
      <c r="M360" s="46">
        <v>8618</v>
      </c>
      <c r="N360" s="39">
        <f t="shared" si="87"/>
        <v>5000</v>
      </c>
      <c r="O360" s="220">
        <f t="shared" si="84"/>
        <v>0</v>
      </c>
      <c r="P360" s="308"/>
      <c r="Q360" s="25"/>
      <c r="R360" s="25"/>
    </row>
    <row r="361" spans="1:18" s="62" customFormat="1" ht="20.100000000000001" hidden="1" customHeight="1" x14ac:dyDescent="0.25">
      <c r="A361" s="199"/>
      <c r="B361" s="199"/>
      <c r="C361" s="199"/>
      <c r="D361" s="199"/>
      <c r="E361" s="196" t="s">
        <v>130</v>
      </c>
      <c r="F361" s="50"/>
      <c r="G361" s="205" t="s">
        <v>468</v>
      </c>
      <c r="H361" s="50" t="s">
        <v>131</v>
      </c>
      <c r="I361" s="45">
        <f>I362</f>
        <v>28000</v>
      </c>
      <c r="J361" s="324">
        <f>J362</f>
        <v>15100</v>
      </c>
      <c r="K361" s="324">
        <f>K362</f>
        <v>43100</v>
      </c>
      <c r="L361" s="46">
        <f>L362</f>
        <v>2000</v>
      </c>
      <c r="M361" s="46">
        <f>M362</f>
        <v>2000</v>
      </c>
      <c r="N361" s="39">
        <f t="shared" si="87"/>
        <v>15100</v>
      </c>
      <c r="O361" s="220">
        <f t="shared" si="84"/>
        <v>0</v>
      </c>
      <c r="P361" s="308"/>
      <c r="Q361" s="25"/>
      <c r="R361" s="25"/>
    </row>
    <row r="362" spans="1:18" s="62" customFormat="1" ht="20.100000000000001" hidden="1" customHeight="1" x14ac:dyDescent="0.25">
      <c r="A362" s="199"/>
      <c r="B362" s="199"/>
      <c r="C362" s="199"/>
      <c r="D362" s="199"/>
      <c r="E362" s="196"/>
      <c r="F362" s="50" t="s">
        <v>132</v>
      </c>
      <c r="G362" s="205" t="s">
        <v>468</v>
      </c>
      <c r="H362" s="50" t="s">
        <v>131</v>
      </c>
      <c r="I362" s="45">
        <v>28000</v>
      </c>
      <c r="J362" s="324">
        <f>K362-I362</f>
        <v>15100</v>
      </c>
      <c r="K362" s="324">
        <v>43100</v>
      </c>
      <c r="L362" s="46">
        <v>2000</v>
      </c>
      <c r="M362" s="46">
        <v>2000</v>
      </c>
      <c r="N362" s="39">
        <f t="shared" si="87"/>
        <v>15100</v>
      </c>
      <c r="O362" s="220">
        <f t="shared" si="84"/>
        <v>0</v>
      </c>
      <c r="P362" s="308"/>
      <c r="Q362" s="25"/>
      <c r="R362" s="25"/>
    </row>
    <row r="363" spans="1:18" s="62" customFormat="1" ht="25.5" hidden="1" x14ac:dyDescent="0.25">
      <c r="A363" s="199"/>
      <c r="B363" s="199"/>
      <c r="C363" s="199"/>
      <c r="D363" s="199"/>
      <c r="E363" s="196" t="s">
        <v>133</v>
      </c>
      <c r="F363" s="50"/>
      <c r="G363" s="205" t="s">
        <v>468</v>
      </c>
      <c r="H363" s="50" t="s">
        <v>134</v>
      </c>
      <c r="I363" s="45">
        <f>I364</f>
        <v>20000</v>
      </c>
      <c r="J363" s="324">
        <f>J364</f>
        <v>0</v>
      </c>
      <c r="K363" s="324">
        <f>K364</f>
        <v>20000</v>
      </c>
      <c r="L363" s="46">
        <f>L364</f>
        <v>19000</v>
      </c>
      <c r="M363" s="46">
        <f>M364</f>
        <v>19000</v>
      </c>
      <c r="N363" s="39">
        <f t="shared" si="87"/>
        <v>0</v>
      </c>
      <c r="O363" s="220">
        <f t="shared" si="84"/>
        <v>0</v>
      </c>
      <c r="P363" s="308"/>
      <c r="Q363" s="25"/>
      <c r="R363" s="25"/>
    </row>
    <row r="364" spans="1:18" s="62" customFormat="1" ht="28.5" hidden="1" customHeight="1" x14ac:dyDescent="0.25">
      <c r="A364" s="199"/>
      <c r="B364" s="199"/>
      <c r="C364" s="199"/>
      <c r="D364" s="199"/>
      <c r="E364" s="196"/>
      <c r="F364" s="50" t="s">
        <v>135</v>
      </c>
      <c r="G364" s="205" t="s">
        <v>468</v>
      </c>
      <c r="H364" s="50" t="s">
        <v>134</v>
      </c>
      <c r="I364" s="45">
        <v>20000</v>
      </c>
      <c r="J364" s="324">
        <f>K364-I364</f>
        <v>0</v>
      </c>
      <c r="K364" s="324">
        <v>20000</v>
      </c>
      <c r="L364" s="46">
        <v>19000</v>
      </c>
      <c r="M364" s="46">
        <v>19000</v>
      </c>
      <c r="N364" s="39">
        <f t="shared" si="87"/>
        <v>0</v>
      </c>
      <c r="O364" s="220">
        <f t="shared" si="84"/>
        <v>0</v>
      </c>
      <c r="P364" s="308"/>
      <c r="Q364" s="25"/>
      <c r="R364" s="25"/>
    </row>
    <row r="365" spans="1:18" ht="20.100000000000001" hidden="1" customHeight="1" x14ac:dyDescent="0.25">
      <c r="A365" s="199"/>
      <c r="B365" s="199"/>
      <c r="C365" s="199"/>
      <c r="D365" s="199">
        <v>3222</v>
      </c>
      <c r="E365" s="199"/>
      <c r="F365" s="56"/>
      <c r="G365" s="205" t="s">
        <v>468</v>
      </c>
      <c r="H365" s="50" t="s">
        <v>29</v>
      </c>
      <c r="I365" s="45">
        <f t="shared" ref="I365" si="88">I366+I368</f>
        <v>2366233.7799999998</v>
      </c>
      <c r="J365" s="324">
        <f t="shared" ref="J365:K365" si="89">J366+J368</f>
        <v>-39600.350000000093</v>
      </c>
      <c r="K365" s="324">
        <f t="shared" si="89"/>
        <v>2326633.4299999997</v>
      </c>
      <c r="L365" s="46">
        <f>L366+L368</f>
        <v>686200</v>
      </c>
      <c r="M365" s="46">
        <f>M366+M368</f>
        <v>684200</v>
      </c>
      <c r="N365" s="39">
        <f t="shared" si="87"/>
        <v>-39600.350000000093</v>
      </c>
      <c r="O365" s="220">
        <f t="shared" si="84"/>
        <v>0</v>
      </c>
    </row>
    <row r="366" spans="1:18" ht="20.100000000000001" hidden="1" customHeight="1" x14ac:dyDescent="0.25">
      <c r="A366" s="199"/>
      <c r="B366" s="199"/>
      <c r="C366" s="199"/>
      <c r="D366" s="199"/>
      <c r="E366" s="196" t="s">
        <v>136</v>
      </c>
      <c r="F366" s="50"/>
      <c r="G366" s="205" t="s">
        <v>468</v>
      </c>
      <c r="H366" s="50" t="s">
        <v>137</v>
      </c>
      <c r="I366" s="45">
        <f>I367</f>
        <v>2107433.7799999998</v>
      </c>
      <c r="J366" s="324">
        <f>J367</f>
        <v>-87000.350000000093</v>
      </c>
      <c r="K366" s="324">
        <f>K367</f>
        <v>2020433.4299999997</v>
      </c>
      <c r="L366" s="46">
        <f>L367</f>
        <v>495800</v>
      </c>
      <c r="M366" s="46">
        <f>M367</f>
        <v>503800</v>
      </c>
      <c r="N366" s="39">
        <f t="shared" si="87"/>
        <v>-87000.350000000093</v>
      </c>
      <c r="O366" s="220">
        <f t="shared" si="84"/>
        <v>0</v>
      </c>
    </row>
    <row r="367" spans="1:18" ht="20.100000000000001" hidden="1" customHeight="1" x14ac:dyDescent="0.25">
      <c r="A367" s="199"/>
      <c r="B367" s="199"/>
      <c r="C367" s="199"/>
      <c r="D367" s="199"/>
      <c r="E367" s="196"/>
      <c r="F367" s="50" t="s">
        <v>138</v>
      </c>
      <c r="G367" s="205" t="s">
        <v>468</v>
      </c>
      <c r="H367" s="50" t="s">
        <v>137</v>
      </c>
      <c r="I367" s="45">
        <v>2107433.7799999998</v>
      </c>
      <c r="J367" s="324">
        <f>K367-I367</f>
        <v>-87000.350000000093</v>
      </c>
      <c r="K367" s="324">
        <f>2107433.78-27000-50000-10000-0.35</f>
        <v>2020433.4299999997</v>
      </c>
      <c r="L367" s="46">
        <v>495800</v>
      </c>
      <c r="M367" s="46">
        <v>503800</v>
      </c>
      <c r="N367" s="39">
        <f t="shared" si="87"/>
        <v>-87000.350000000093</v>
      </c>
      <c r="O367" s="220">
        <f t="shared" si="84"/>
        <v>0</v>
      </c>
    </row>
    <row r="368" spans="1:18" ht="20.100000000000001" hidden="1" customHeight="1" x14ac:dyDescent="0.25">
      <c r="A368" s="199"/>
      <c r="B368" s="199"/>
      <c r="C368" s="199"/>
      <c r="D368" s="199"/>
      <c r="E368" s="196" t="s">
        <v>139</v>
      </c>
      <c r="F368" s="50"/>
      <c r="G368" s="205" t="s">
        <v>468</v>
      </c>
      <c r="H368" s="50" t="s">
        <v>140</v>
      </c>
      <c r="I368" s="45">
        <f>I369</f>
        <v>258800</v>
      </c>
      <c r="J368" s="324">
        <f>J369</f>
        <v>47400</v>
      </c>
      <c r="K368" s="324">
        <f>K369</f>
        <v>306200</v>
      </c>
      <c r="L368" s="46">
        <f>L369</f>
        <v>190400</v>
      </c>
      <c r="M368" s="46">
        <f>M369</f>
        <v>180400</v>
      </c>
      <c r="N368" s="39">
        <f t="shared" si="87"/>
        <v>47400</v>
      </c>
      <c r="O368" s="220">
        <f t="shared" si="84"/>
        <v>0</v>
      </c>
    </row>
    <row r="369" spans="1:18" s="62" customFormat="1" ht="20.100000000000001" hidden="1" customHeight="1" x14ac:dyDescent="0.25">
      <c r="A369" s="199"/>
      <c r="B369" s="199"/>
      <c r="C369" s="199"/>
      <c r="D369" s="199"/>
      <c r="E369" s="196"/>
      <c r="F369" s="50" t="s">
        <v>141</v>
      </c>
      <c r="G369" s="205" t="s">
        <v>468</v>
      </c>
      <c r="H369" s="50" t="s">
        <v>140</v>
      </c>
      <c r="I369" s="45">
        <v>258800</v>
      </c>
      <c r="J369" s="324">
        <f>K369-I369</f>
        <v>47400</v>
      </c>
      <c r="K369" s="324">
        <f>258800-2600+50000</f>
        <v>306200</v>
      </c>
      <c r="L369" s="61">
        <f>230400-40000</f>
        <v>190400</v>
      </c>
      <c r="M369" s="61">
        <f>220400-40000</f>
        <v>180400</v>
      </c>
      <c r="N369" s="39">
        <f t="shared" si="87"/>
        <v>47400</v>
      </c>
      <c r="O369" s="220">
        <f t="shared" si="84"/>
        <v>0</v>
      </c>
      <c r="P369" s="316"/>
    </row>
    <row r="370" spans="1:18" ht="20.100000000000001" hidden="1" customHeight="1" x14ac:dyDescent="0.25">
      <c r="A370" s="199"/>
      <c r="B370" s="199"/>
      <c r="C370" s="199"/>
      <c r="D370" s="199">
        <v>3223</v>
      </c>
      <c r="E370" s="199"/>
      <c r="F370" s="56"/>
      <c r="G370" s="205" t="s">
        <v>468</v>
      </c>
      <c r="H370" s="50" t="s">
        <v>30</v>
      </c>
      <c r="I370" s="45">
        <f>I371+I374+I376</f>
        <v>168800</v>
      </c>
      <c r="J370" s="324">
        <f>J371+J374+J376</f>
        <v>89200</v>
      </c>
      <c r="K370" s="324">
        <f>K371+K374+K376</f>
        <v>258000</v>
      </c>
      <c r="L370" s="46">
        <f>L371+L374+L376</f>
        <v>205700</v>
      </c>
      <c r="M370" s="46">
        <f>M371+M374+M376</f>
        <v>205700</v>
      </c>
      <c r="N370" s="39">
        <f t="shared" si="87"/>
        <v>89200</v>
      </c>
      <c r="O370" s="220">
        <f t="shared" si="84"/>
        <v>0</v>
      </c>
      <c r="P370" s="307"/>
      <c r="Q370" s="26"/>
      <c r="R370" s="26"/>
    </row>
    <row r="371" spans="1:18" ht="20.100000000000001" hidden="1" customHeight="1" x14ac:dyDescent="0.25">
      <c r="A371" s="199"/>
      <c r="B371" s="199"/>
      <c r="C371" s="199"/>
      <c r="D371" s="199"/>
      <c r="E371" s="196" t="s">
        <v>142</v>
      </c>
      <c r="F371" s="50"/>
      <c r="G371" s="205" t="s">
        <v>468</v>
      </c>
      <c r="H371" s="50" t="s">
        <v>143</v>
      </c>
      <c r="I371" s="45">
        <f>I372+I373</f>
        <v>82800</v>
      </c>
      <c r="J371" s="324">
        <f>J372+J373</f>
        <v>3000</v>
      </c>
      <c r="K371" s="324">
        <f>K372+K373</f>
        <v>85800</v>
      </c>
      <c r="L371" s="46">
        <f>L372+L373</f>
        <v>75700</v>
      </c>
      <c r="M371" s="46">
        <f>M372+M373</f>
        <v>75700</v>
      </c>
      <c r="N371" s="39">
        <f t="shared" si="87"/>
        <v>3000</v>
      </c>
      <c r="O371" s="220">
        <f t="shared" si="84"/>
        <v>0</v>
      </c>
      <c r="P371" s="307"/>
      <c r="Q371" s="26"/>
      <c r="R371" s="26"/>
    </row>
    <row r="372" spans="1:18" ht="20.100000000000001" hidden="1" customHeight="1" x14ac:dyDescent="0.25">
      <c r="A372" s="199"/>
      <c r="B372" s="199"/>
      <c r="C372" s="199"/>
      <c r="D372" s="199"/>
      <c r="E372" s="196"/>
      <c r="F372" s="50" t="s">
        <v>144</v>
      </c>
      <c r="G372" s="205" t="s">
        <v>468</v>
      </c>
      <c r="H372" s="50" t="s">
        <v>143</v>
      </c>
      <c r="I372" s="45">
        <v>35500</v>
      </c>
      <c r="J372" s="324">
        <f>K372-I372</f>
        <v>1500</v>
      </c>
      <c r="K372" s="324">
        <f>35500+1500</f>
        <v>37000</v>
      </c>
      <c r="L372" s="46">
        <v>35700</v>
      </c>
      <c r="M372" s="46">
        <v>35700</v>
      </c>
      <c r="N372" s="39">
        <f t="shared" si="87"/>
        <v>1500</v>
      </c>
      <c r="O372" s="220">
        <f t="shared" si="84"/>
        <v>0</v>
      </c>
      <c r="P372" s="307"/>
      <c r="Q372" s="26"/>
      <c r="R372" s="26"/>
    </row>
    <row r="373" spans="1:18" ht="20.100000000000001" hidden="1" customHeight="1" x14ac:dyDescent="0.25">
      <c r="A373" s="199"/>
      <c r="B373" s="199"/>
      <c r="C373" s="199"/>
      <c r="D373" s="199"/>
      <c r="E373" s="196"/>
      <c r="F373" s="50" t="s">
        <v>145</v>
      </c>
      <c r="G373" s="205" t="s">
        <v>468</v>
      </c>
      <c r="H373" s="50" t="s">
        <v>325</v>
      </c>
      <c r="I373" s="45">
        <v>47300</v>
      </c>
      <c r="J373" s="324">
        <f>K373-I373</f>
        <v>1500</v>
      </c>
      <c r="K373" s="324">
        <f>47300+1500</f>
        <v>48800</v>
      </c>
      <c r="L373" s="46">
        <v>40000</v>
      </c>
      <c r="M373" s="46">
        <v>40000</v>
      </c>
      <c r="N373" s="39">
        <f t="shared" si="87"/>
        <v>1500</v>
      </c>
      <c r="O373" s="220">
        <f t="shared" si="84"/>
        <v>0</v>
      </c>
      <c r="P373" s="307"/>
      <c r="Q373" s="26"/>
      <c r="R373" s="26"/>
    </row>
    <row r="374" spans="1:18" ht="20.100000000000001" hidden="1" customHeight="1" x14ac:dyDescent="0.25">
      <c r="A374" s="199"/>
      <c r="B374" s="199"/>
      <c r="C374" s="199"/>
      <c r="D374" s="199"/>
      <c r="E374" s="196" t="s">
        <v>147</v>
      </c>
      <c r="F374" s="50"/>
      <c r="G374" s="205" t="s">
        <v>468</v>
      </c>
      <c r="H374" s="50" t="s">
        <v>148</v>
      </c>
      <c r="I374" s="45">
        <f>I375</f>
        <v>28000</v>
      </c>
      <c r="J374" s="324">
        <f>J375</f>
        <v>19000</v>
      </c>
      <c r="K374" s="324">
        <f>K375</f>
        <v>47000</v>
      </c>
      <c r="L374" s="46">
        <f>L375</f>
        <v>70000</v>
      </c>
      <c r="M374" s="46">
        <f>M375</f>
        <v>70000</v>
      </c>
      <c r="N374" s="39">
        <f t="shared" si="87"/>
        <v>19000</v>
      </c>
      <c r="O374" s="220">
        <f t="shared" si="84"/>
        <v>0</v>
      </c>
      <c r="P374" s="307"/>
      <c r="Q374" s="26"/>
      <c r="R374" s="26"/>
    </row>
    <row r="375" spans="1:18" ht="20.100000000000001" hidden="1" customHeight="1" x14ac:dyDescent="0.25">
      <c r="A375" s="199"/>
      <c r="B375" s="199"/>
      <c r="C375" s="199"/>
      <c r="D375" s="199"/>
      <c r="E375" s="196"/>
      <c r="F375" s="50" t="s">
        <v>149</v>
      </c>
      <c r="G375" s="205" t="s">
        <v>468</v>
      </c>
      <c r="H375" s="50" t="s">
        <v>148</v>
      </c>
      <c r="I375" s="45">
        <v>28000</v>
      </c>
      <c r="J375" s="324">
        <f>K375-I375</f>
        <v>19000</v>
      </c>
      <c r="K375" s="324">
        <f>28000+1000+13000+5000</f>
        <v>47000</v>
      </c>
      <c r="L375" s="46">
        <v>70000</v>
      </c>
      <c r="M375" s="46">
        <v>70000</v>
      </c>
      <c r="N375" s="39">
        <f t="shared" si="87"/>
        <v>19000</v>
      </c>
      <c r="O375" s="220">
        <f t="shared" si="84"/>
        <v>0</v>
      </c>
      <c r="P375" s="307"/>
      <c r="Q375" s="26"/>
      <c r="R375" s="26"/>
    </row>
    <row r="376" spans="1:18" ht="20.100000000000001" hidden="1" customHeight="1" x14ac:dyDescent="0.25">
      <c r="A376" s="199"/>
      <c r="B376" s="199"/>
      <c r="C376" s="199"/>
      <c r="D376" s="199"/>
      <c r="E376" s="196" t="s">
        <v>150</v>
      </c>
      <c r="F376" s="50"/>
      <c r="G376" s="205" t="s">
        <v>468</v>
      </c>
      <c r="H376" s="50" t="s">
        <v>151</v>
      </c>
      <c r="I376" s="45">
        <f>I377</f>
        <v>58000</v>
      </c>
      <c r="J376" s="324">
        <f>J377</f>
        <v>67200</v>
      </c>
      <c r="K376" s="324">
        <f>K377</f>
        <v>125200</v>
      </c>
      <c r="L376" s="46">
        <f>L377</f>
        <v>60000</v>
      </c>
      <c r="M376" s="46">
        <f>M377</f>
        <v>60000</v>
      </c>
      <c r="N376" s="39">
        <f t="shared" si="87"/>
        <v>67200</v>
      </c>
      <c r="O376" s="220">
        <f t="shared" si="84"/>
        <v>0</v>
      </c>
      <c r="P376" s="307"/>
      <c r="Q376" s="26"/>
      <c r="R376" s="26"/>
    </row>
    <row r="377" spans="1:18" ht="20.100000000000001" hidden="1" customHeight="1" x14ac:dyDescent="0.25">
      <c r="A377" s="199"/>
      <c r="B377" s="199"/>
      <c r="C377" s="199"/>
      <c r="D377" s="199"/>
      <c r="E377" s="196"/>
      <c r="F377" s="50" t="s">
        <v>152</v>
      </c>
      <c r="G377" s="205" t="s">
        <v>468</v>
      </c>
      <c r="H377" s="50" t="s">
        <v>151</v>
      </c>
      <c r="I377" s="45">
        <v>58000</v>
      </c>
      <c r="J377" s="324">
        <f>K377-I377</f>
        <v>67200</v>
      </c>
      <c r="K377" s="324">
        <f>58000+200+30000+10000+27000</f>
        <v>125200</v>
      </c>
      <c r="L377" s="46">
        <v>60000</v>
      </c>
      <c r="M377" s="46">
        <v>60000</v>
      </c>
      <c r="N377" s="39">
        <f t="shared" si="87"/>
        <v>67200</v>
      </c>
      <c r="O377" s="220">
        <f t="shared" si="84"/>
        <v>0</v>
      </c>
      <c r="P377" s="307"/>
      <c r="Q377" s="26"/>
      <c r="R377" s="26"/>
    </row>
    <row r="378" spans="1:18" ht="30" hidden="1" customHeight="1" x14ac:dyDescent="0.25">
      <c r="A378" s="199"/>
      <c r="B378" s="199"/>
      <c r="C378" s="199"/>
      <c r="D378" s="199">
        <v>3224</v>
      </c>
      <c r="E378" s="199"/>
      <c r="F378" s="56"/>
      <c r="G378" s="205" t="s">
        <v>468</v>
      </c>
      <c r="H378" s="53" t="s">
        <v>153</v>
      </c>
      <c r="I378" s="45">
        <f t="shared" ref="I378:M379" si="90">I379</f>
        <v>65000</v>
      </c>
      <c r="J378" s="324">
        <f t="shared" si="90"/>
        <v>0</v>
      </c>
      <c r="K378" s="324">
        <f t="shared" si="90"/>
        <v>65000</v>
      </c>
      <c r="L378" s="46">
        <f t="shared" si="90"/>
        <v>1000</v>
      </c>
      <c r="M378" s="46">
        <f t="shared" si="90"/>
        <v>1000</v>
      </c>
      <c r="N378" s="39">
        <f t="shared" si="87"/>
        <v>0</v>
      </c>
      <c r="O378" s="220">
        <f t="shared" si="84"/>
        <v>0</v>
      </c>
      <c r="P378" s="307"/>
      <c r="Q378" s="26"/>
      <c r="R378" s="26"/>
    </row>
    <row r="379" spans="1:18" ht="30" hidden="1" customHeight="1" x14ac:dyDescent="0.25">
      <c r="A379" s="199"/>
      <c r="B379" s="199"/>
      <c r="C379" s="199"/>
      <c r="D379" s="199"/>
      <c r="E379" s="196" t="s">
        <v>154</v>
      </c>
      <c r="F379" s="50"/>
      <c r="G379" s="205" t="s">
        <v>468</v>
      </c>
      <c r="H379" s="50" t="s">
        <v>155</v>
      </c>
      <c r="I379" s="45">
        <f>I380</f>
        <v>65000</v>
      </c>
      <c r="J379" s="324">
        <f t="shared" si="90"/>
        <v>0</v>
      </c>
      <c r="K379" s="324">
        <f>K380</f>
        <v>65000</v>
      </c>
      <c r="L379" s="46">
        <f t="shared" si="90"/>
        <v>1000</v>
      </c>
      <c r="M379" s="46">
        <f t="shared" si="90"/>
        <v>1000</v>
      </c>
      <c r="N379" s="39">
        <f t="shared" si="87"/>
        <v>0</v>
      </c>
      <c r="O379" s="220">
        <f t="shared" si="84"/>
        <v>0</v>
      </c>
      <c r="P379" s="307"/>
      <c r="Q379" s="26"/>
      <c r="R379" s="26"/>
    </row>
    <row r="380" spans="1:18" ht="30" hidden="1" customHeight="1" x14ac:dyDescent="0.25">
      <c r="A380" s="199"/>
      <c r="B380" s="199"/>
      <c r="C380" s="199"/>
      <c r="D380" s="199"/>
      <c r="E380" s="196"/>
      <c r="F380" s="50" t="s">
        <v>156</v>
      </c>
      <c r="G380" s="205" t="s">
        <v>468</v>
      </c>
      <c r="H380" s="50" t="s">
        <v>155</v>
      </c>
      <c r="I380" s="45">
        <v>65000</v>
      </c>
      <c r="J380" s="324">
        <f>K380-I380</f>
        <v>0</v>
      </c>
      <c r="K380" s="324">
        <v>65000</v>
      </c>
      <c r="L380" s="46">
        <v>1000</v>
      </c>
      <c r="M380" s="46">
        <v>1000</v>
      </c>
      <c r="N380" s="39">
        <f t="shared" si="87"/>
        <v>0</v>
      </c>
      <c r="O380" s="220">
        <f t="shared" si="84"/>
        <v>0</v>
      </c>
      <c r="P380" s="307"/>
      <c r="Q380" s="26"/>
      <c r="R380" s="26"/>
    </row>
    <row r="381" spans="1:18" ht="20.100000000000001" hidden="1" customHeight="1" x14ac:dyDescent="0.25">
      <c r="A381" s="199"/>
      <c r="B381" s="199"/>
      <c r="C381" s="199"/>
      <c r="D381" s="199">
        <v>3225</v>
      </c>
      <c r="E381" s="199"/>
      <c r="F381" s="56"/>
      <c r="G381" s="205" t="s">
        <v>468</v>
      </c>
      <c r="H381" s="53" t="s">
        <v>157</v>
      </c>
      <c r="I381" s="45">
        <f>I382+I384</f>
        <v>53000</v>
      </c>
      <c r="J381" s="324">
        <f>J382+J384</f>
        <v>27000</v>
      </c>
      <c r="K381" s="324">
        <f>K382+K384</f>
        <v>80000</v>
      </c>
      <c r="L381" s="46">
        <f>L382+L384</f>
        <v>10000</v>
      </c>
      <c r="M381" s="46">
        <f>M382+M384</f>
        <v>10000</v>
      </c>
      <c r="N381" s="39">
        <f t="shared" si="87"/>
        <v>27000</v>
      </c>
      <c r="O381" s="220">
        <f t="shared" si="84"/>
        <v>0</v>
      </c>
      <c r="P381" s="307"/>
      <c r="Q381" s="26"/>
      <c r="R381" s="26"/>
    </row>
    <row r="382" spans="1:18" ht="20.100000000000001" hidden="1" customHeight="1" x14ac:dyDescent="0.25">
      <c r="A382" s="199"/>
      <c r="B382" s="199"/>
      <c r="C382" s="199"/>
      <c r="D382" s="199"/>
      <c r="E382" s="196" t="s">
        <v>158</v>
      </c>
      <c r="F382" s="50"/>
      <c r="G382" s="205" t="s">
        <v>468</v>
      </c>
      <c r="H382" s="50" t="s">
        <v>159</v>
      </c>
      <c r="I382" s="45">
        <f>I383</f>
        <v>33000</v>
      </c>
      <c r="J382" s="324">
        <f>J383</f>
        <v>7000</v>
      </c>
      <c r="K382" s="324">
        <f>K383</f>
        <v>40000</v>
      </c>
      <c r="L382" s="46">
        <f>L383</f>
        <v>8000</v>
      </c>
      <c r="M382" s="46">
        <f>M383</f>
        <v>8000</v>
      </c>
      <c r="N382" s="39">
        <f t="shared" si="87"/>
        <v>7000</v>
      </c>
      <c r="O382" s="220">
        <f t="shared" si="84"/>
        <v>0</v>
      </c>
      <c r="P382" s="307"/>
      <c r="Q382" s="26"/>
      <c r="R382" s="26"/>
    </row>
    <row r="383" spans="1:18" ht="20.100000000000001" hidden="1" customHeight="1" x14ac:dyDescent="0.25">
      <c r="A383" s="199"/>
      <c r="B383" s="199"/>
      <c r="C383" s="199"/>
      <c r="D383" s="199"/>
      <c r="E383" s="196"/>
      <c r="F383" s="50" t="s">
        <v>160</v>
      </c>
      <c r="G383" s="205" t="s">
        <v>468</v>
      </c>
      <c r="H383" s="50" t="s">
        <v>159</v>
      </c>
      <c r="I383" s="45">
        <v>33000</v>
      </c>
      <c r="J383" s="324">
        <f>K383-I383</f>
        <v>7000</v>
      </c>
      <c r="K383" s="324">
        <f>33000+2000+5000</f>
        <v>40000</v>
      </c>
      <c r="L383" s="46">
        <v>8000</v>
      </c>
      <c r="M383" s="46">
        <v>8000</v>
      </c>
      <c r="N383" s="39">
        <f t="shared" si="87"/>
        <v>7000</v>
      </c>
      <c r="O383" s="220">
        <f t="shared" si="84"/>
        <v>0</v>
      </c>
      <c r="P383" s="307"/>
      <c r="Q383" s="26"/>
      <c r="R383" s="26"/>
    </row>
    <row r="384" spans="1:18" ht="20.100000000000001" hidden="1" customHeight="1" x14ac:dyDescent="0.25">
      <c r="A384" s="199"/>
      <c r="B384" s="199"/>
      <c r="C384" s="199"/>
      <c r="D384" s="199"/>
      <c r="E384" s="196" t="s">
        <v>161</v>
      </c>
      <c r="F384" s="50"/>
      <c r="G384" s="205" t="s">
        <v>468</v>
      </c>
      <c r="H384" s="50" t="s">
        <v>162</v>
      </c>
      <c r="I384" s="45">
        <f>I385</f>
        <v>20000</v>
      </c>
      <c r="J384" s="324">
        <f>J385</f>
        <v>20000</v>
      </c>
      <c r="K384" s="324">
        <f>K385</f>
        <v>40000</v>
      </c>
      <c r="L384" s="46">
        <f>L385</f>
        <v>2000</v>
      </c>
      <c r="M384" s="46">
        <f>M385</f>
        <v>2000</v>
      </c>
      <c r="N384" s="39">
        <f t="shared" si="87"/>
        <v>20000</v>
      </c>
      <c r="O384" s="220">
        <f t="shared" si="84"/>
        <v>0</v>
      </c>
      <c r="P384" s="307"/>
      <c r="Q384" s="26"/>
      <c r="R384" s="26"/>
    </row>
    <row r="385" spans="1:18" ht="20.100000000000001" hidden="1" customHeight="1" x14ac:dyDescent="0.25">
      <c r="A385" s="199"/>
      <c r="B385" s="199"/>
      <c r="C385" s="199"/>
      <c r="D385" s="199"/>
      <c r="E385" s="196"/>
      <c r="F385" s="50" t="s">
        <v>163</v>
      </c>
      <c r="G385" s="205" t="s">
        <v>468</v>
      </c>
      <c r="H385" s="50" t="s">
        <v>162</v>
      </c>
      <c r="I385" s="45">
        <v>20000</v>
      </c>
      <c r="J385" s="324">
        <f>K385-I385</f>
        <v>20000</v>
      </c>
      <c r="K385" s="324">
        <v>40000</v>
      </c>
      <c r="L385" s="46">
        <v>2000</v>
      </c>
      <c r="M385" s="46">
        <v>2000</v>
      </c>
      <c r="N385" s="39">
        <f t="shared" si="87"/>
        <v>20000</v>
      </c>
      <c r="O385" s="220">
        <f t="shared" si="84"/>
        <v>0</v>
      </c>
    </row>
    <row r="386" spans="1:18" ht="20.100000000000001" hidden="1" customHeight="1" x14ac:dyDescent="0.25">
      <c r="A386" s="199"/>
      <c r="B386" s="199"/>
      <c r="C386" s="199"/>
      <c r="D386" s="199">
        <v>3227</v>
      </c>
      <c r="E386" s="199"/>
      <c r="F386" s="56"/>
      <c r="G386" s="205" t="s">
        <v>468</v>
      </c>
      <c r="H386" s="50" t="s">
        <v>33</v>
      </c>
      <c r="I386" s="45">
        <f t="shared" ref="I386:M387" si="91">I387</f>
        <v>50000</v>
      </c>
      <c r="J386" s="324">
        <f t="shared" si="91"/>
        <v>0</v>
      </c>
      <c r="K386" s="324">
        <f t="shared" si="91"/>
        <v>50000</v>
      </c>
      <c r="L386" s="46">
        <f t="shared" si="91"/>
        <v>20000</v>
      </c>
      <c r="M386" s="46">
        <f t="shared" si="91"/>
        <v>5000</v>
      </c>
      <c r="N386" s="39">
        <f t="shared" si="87"/>
        <v>0</v>
      </c>
      <c r="O386" s="220">
        <f t="shared" si="84"/>
        <v>0</v>
      </c>
    </row>
    <row r="387" spans="1:18" ht="20.100000000000001" hidden="1" customHeight="1" x14ac:dyDescent="0.25">
      <c r="A387" s="199"/>
      <c r="B387" s="199"/>
      <c r="C387" s="199"/>
      <c r="D387" s="199"/>
      <c r="E387" s="196" t="s">
        <v>164</v>
      </c>
      <c r="F387" s="50"/>
      <c r="G387" s="205" t="s">
        <v>468</v>
      </c>
      <c r="H387" s="53" t="s">
        <v>165</v>
      </c>
      <c r="I387" s="45">
        <f t="shared" si="91"/>
        <v>50000</v>
      </c>
      <c r="J387" s="324">
        <f t="shared" si="91"/>
        <v>0</v>
      </c>
      <c r="K387" s="324">
        <f t="shared" si="91"/>
        <v>50000</v>
      </c>
      <c r="L387" s="46">
        <f t="shared" si="91"/>
        <v>20000</v>
      </c>
      <c r="M387" s="46">
        <f t="shared" si="91"/>
        <v>5000</v>
      </c>
      <c r="N387" s="39">
        <f t="shared" si="87"/>
        <v>0</v>
      </c>
      <c r="O387" s="220">
        <f t="shared" si="84"/>
        <v>0</v>
      </c>
    </row>
    <row r="388" spans="1:18" ht="20.100000000000001" hidden="1" customHeight="1" x14ac:dyDescent="0.25">
      <c r="A388" s="199"/>
      <c r="B388" s="199"/>
      <c r="C388" s="199"/>
      <c r="D388" s="199"/>
      <c r="E388" s="196"/>
      <c r="F388" s="50" t="s">
        <v>166</v>
      </c>
      <c r="G388" s="205" t="s">
        <v>468</v>
      </c>
      <c r="H388" s="53" t="s">
        <v>165</v>
      </c>
      <c r="I388" s="45">
        <v>50000</v>
      </c>
      <c r="J388" s="324">
        <f>K388-I388</f>
        <v>0</v>
      </c>
      <c r="K388" s="324">
        <v>50000</v>
      </c>
      <c r="L388" s="46">
        <v>20000</v>
      </c>
      <c r="M388" s="46">
        <f>10000-5000</f>
        <v>5000</v>
      </c>
      <c r="N388" s="39">
        <f t="shared" si="87"/>
        <v>0</v>
      </c>
      <c r="O388" s="220">
        <f t="shared" si="84"/>
        <v>0</v>
      </c>
    </row>
    <row r="389" spans="1:18" s="166" customFormat="1" ht="20.100000000000001" customHeight="1" x14ac:dyDescent="0.25">
      <c r="A389" s="197"/>
      <c r="B389" s="197"/>
      <c r="C389" s="197">
        <v>323</v>
      </c>
      <c r="D389" s="197"/>
      <c r="E389" s="197"/>
      <c r="F389" s="54"/>
      <c r="G389" s="205" t="s">
        <v>468</v>
      </c>
      <c r="H389" s="55" t="s">
        <v>34</v>
      </c>
      <c r="I389" s="37">
        <f>I390+I400+I405+I408+I416+I423+I428+I436+I439</f>
        <v>2128900</v>
      </c>
      <c r="J389" s="323">
        <f>J390+J400+J405+J408+J416+J423+J428+J436+J439</f>
        <v>180389</v>
      </c>
      <c r="K389" s="323">
        <f>K390+K400+K405+K408+K416+K423+K428+K436+K439</f>
        <v>2309289</v>
      </c>
      <c r="L389" s="164">
        <f>L390+L400+L405+L408+L416+L423+L428+L436+L439</f>
        <v>1411700</v>
      </c>
      <c r="M389" s="164">
        <f>M390+M400+M405+M408+M416+M423+M428+M436+M439</f>
        <v>1408500</v>
      </c>
      <c r="N389" s="39">
        <f t="shared" si="87"/>
        <v>180389</v>
      </c>
      <c r="O389" s="220">
        <f t="shared" si="84"/>
        <v>0</v>
      </c>
      <c r="P389" s="311"/>
      <c r="Q389" s="165"/>
      <c r="R389" s="165"/>
    </row>
    <row r="390" spans="1:18" s="25" customFormat="1" ht="20.100000000000001" hidden="1" customHeight="1" x14ac:dyDescent="0.25">
      <c r="A390" s="199"/>
      <c r="B390" s="199"/>
      <c r="C390" s="199"/>
      <c r="D390" s="199">
        <v>3231</v>
      </c>
      <c r="E390" s="199"/>
      <c r="F390" s="56"/>
      <c r="G390" s="205" t="s">
        <v>468</v>
      </c>
      <c r="H390" s="50" t="s">
        <v>167</v>
      </c>
      <c r="I390" s="45">
        <f>I391+I393+I395+I397</f>
        <v>159000</v>
      </c>
      <c r="J390" s="324">
        <f t="shared" ref="J390:K390" si="92">J391+J393+J395+J397</f>
        <v>7200</v>
      </c>
      <c r="K390" s="324">
        <f t="shared" si="92"/>
        <v>166200</v>
      </c>
      <c r="L390" s="46">
        <f>L391+L393+L395+L397</f>
        <v>78650</v>
      </c>
      <c r="M390" s="46">
        <f>M391+M393+M395+M397</f>
        <v>78650</v>
      </c>
      <c r="N390" s="39">
        <f t="shared" si="87"/>
        <v>7200</v>
      </c>
      <c r="O390" s="220">
        <f t="shared" si="84"/>
        <v>0</v>
      </c>
      <c r="P390" s="308"/>
    </row>
    <row r="391" spans="1:18" ht="20.100000000000001" hidden="1" customHeight="1" x14ac:dyDescent="0.25">
      <c r="A391" s="199"/>
      <c r="B391" s="199"/>
      <c r="C391" s="199"/>
      <c r="D391" s="199"/>
      <c r="E391" s="196" t="s">
        <v>168</v>
      </c>
      <c r="F391" s="50"/>
      <c r="G391" s="205" t="s">
        <v>468</v>
      </c>
      <c r="H391" s="50" t="s">
        <v>169</v>
      </c>
      <c r="I391" s="45">
        <f>I392</f>
        <v>118500</v>
      </c>
      <c r="J391" s="324">
        <f>J392</f>
        <v>1200</v>
      </c>
      <c r="K391" s="324">
        <f>K392</f>
        <v>119700</v>
      </c>
      <c r="L391" s="46">
        <f>L392</f>
        <v>50000</v>
      </c>
      <c r="M391" s="46">
        <f>M392</f>
        <v>50000</v>
      </c>
      <c r="N391" s="39">
        <f t="shared" si="87"/>
        <v>1200</v>
      </c>
      <c r="O391" s="220">
        <f t="shared" si="84"/>
        <v>0</v>
      </c>
    </row>
    <row r="392" spans="1:18" ht="20.100000000000001" hidden="1" customHeight="1" x14ac:dyDescent="0.25">
      <c r="A392" s="199"/>
      <c r="B392" s="199"/>
      <c r="C392" s="199"/>
      <c r="D392" s="199"/>
      <c r="E392" s="196"/>
      <c r="F392" s="50" t="s">
        <v>170</v>
      </c>
      <c r="G392" s="205" t="s">
        <v>468</v>
      </c>
      <c r="H392" s="50" t="s">
        <v>169</v>
      </c>
      <c r="I392" s="45">
        <v>118500</v>
      </c>
      <c r="J392" s="324">
        <f>K392-I392</f>
        <v>1200</v>
      </c>
      <c r="K392" s="324">
        <f>118500+1200</f>
        <v>119700</v>
      </c>
      <c r="L392" s="46">
        <f>55000-5000</f>
        <v>50000</v>
      </c>
      <c r="M392" s="46">
        <f>55000-5000</f>
        <v>50000</v>
      </c>
      <c r="N392" s="39">
        <f t="shared" si="87"/>
        <v>1200</v>
      </c>
      <c r="O392" s="220">
        <f t="shared" si="84"/>
        <v>0</v>
      </c>
    </row>
    <row r="393" spans="1:18" ht="20.100000000000001" hidden="1" customHeight="1" x14ac:dyDescent="0.25">
      <c r="A393" s="199"/>
      <c r="B393" s="199"/>
      <c r="C393" s="199"/>
      <c r="D393" s="199"/>
      <c r="E393" s="196" t="s">
        <v>171</v>
      </c>
      <c r="F393" s="50"/>
      <c r="G393" s="205" t="s">
        <v>468</v>
      </c>
      <c r="H393" s="50" t="s">
        <v>172</v>
      </c>
      <c r="I393" s="45">
        <f>I394</f>
        <v>0</v>
      </c>
      <c r="J393" s="324">
        <f>J394</f>
        <v>0</v>
      </c>
      <c r="K393" s="324">
        <f>K394</f>
        <v>0</v>
      </c>
      <c r="L393" s="46">
        <f>L394</f>
        <v>7150</v>
      </c>
      <c r="M393" s="46">
        <f>M394</f>
        <v>7150</v>
      </c>
      <c r="N393" s="39">
        <f t="shared" si="87"/>
        <v>0</v>
      </c>
      <c r="O393" s="220">
        <f t="shared" si="84"/>
        <v>0</v>
      </c>
    </row>
    <row r="394" spans="1:18" ht="20.100000000000001" hidden="1" customHeight="1" x14ac:dyDescent="0.25">
      <c r="A394" s="199"/>
      <c r="B394" s="199"/>
      <c r="C394" s="199"/>
      <c r="D394" s="199"/>
      <c r="E394" s="196"/>
      <c r="F394" s="50" t="s">
        <v>173</v>
      </c>
      <c r="G394" s="205" t="s">
        <v>468</v>
      </c>
      <c r="H394" s="50" t="s">
        <v>172</v>
      </c>
      <c r="I394" s="45">
        <v>0</v>
      </c>
      <c r="J394" s="324">
        <f>K394-I394</f>
        <v>0</v>
      </c>
      <c r="K394" s="324">
        <v>0</v>
      </c>
      <c r="L394" s="46">
        <v>7150</v>
      </c>
      <c r="M394" s="46">
        <v>7150</v>
      </c>
      <c r="N394" s="39">
        <f t="shared" si="87"/>
        <v>0</v>
      </c>
      <c r="O394" s="220">
        <f t="shared" si="84"/>
        <v>0</v>
      </c>
    </row>
    <row r="395" spans="1:18" ht="20.100000000000001" hidden="1" customHeight="1" x14ac:dyDescent="0.25">
      <c r="A395" s="199"/>
      <c r="B395" s="199"/>
      <c r="C395" s="199"/>
      <c r="D395" s="199"/>
      <c r="E395" s="196" t="s">
        <v>174</v>
      </c>
      <c r="F395" s="50"/>
      <c r="G395" s="205" t="s">
        <v>468</v>
      </c>
      <c r="H395" s="50" t="s">
        <v>175</v>
      </c>
      <c r="I395" s="45">
        <f>I396</f>
        <v>26500</v>
      </c>
      <c r="J395" s="324">
        <f>J396</f>
        <v>0</v>
      </c>
      <c r="K395" s="324">
        <f>K396</f>
        <v>26500</v>
      </c>
      <c r="L395" s="46">
        <f>L396</f>
        <v>19500</v>
      </c>
      <c r="M395" s="46">
        <f>M396</f>
        <v>19500</v>
      </c>
      <c r="N395" s="39">
        <f t="shared" si="87"/>
        <v>0</v>
      </c>
      <c r="O395" s="220">
        <f t="shared" si="84"/>
        <v>0</v>
      </c>
    </row>
    <row r="396" spans="1:18" ht="20.100000000000001" hidden="1" customHeight="1" x14ac:dyDescent="0.25">
      <c r="A396" s="199"/>
      <c r="B396" s="199"/>
      <c r="C396" s="199"/>
      <c r="D396" s="199"/>
      <c r="E396" s="196"/>
      <c r="F396" s="50" t="s">
        <v>176</v>
      </c>
      <c r="G396" s="205" t="s">
        <v>468</v>
      </c>
      <c r="H396" s="50" t="s">
        <v>175</v>
      </c>
      <c r="I396" s="45">
        <v>26500</v>
      </c>
      <c r="J396" s="324">
        <f>K396-I396</f>
        <v>0</v>
      </c>
      <c r="K396" s="324">
        <v>26500</v>
      </c>
      <c r="L396" s="46">
        <f>25000-5500</f>
        <v>19500</v>
      </c>
      <c r="M396" s="46">
        <f>25000-5500</f>
        <v>19500</v>
      </c>
      <c r="N396" s="39">
        <f t="shared" si="87"/>
        <v>0</v>
      </c>
      <c r="O396" s="220">
        <f t="shared" si="84"/>
        <v>0</v>
      </c>
    </row>
    <row r="397" spans="1:18" ht="20.100000000000001" hidden="1" customHeight="1" x14ac:dyDescent="0.25">
      <c r="A397" s="199"/>
      <c r="B397" s="199"/>
      <c r="C397" s="199"/>
      <c r="D397" s="199"/>
      <c r="E397" s="196" t="s">
        <v>177</v>
      </c>
      <c r="F397" s="50"/>
      <c r="G397" s="205" t="s">
        <v>468</v>
      </c>
      <c r="H397" s="50" t="s">
        <v>178</v>
      </c>
      <c r="I397" s="45">
        <f>I398+I399</f>
        <v>14000</v>
      </c>
      <c r="J397" s="324">
        <f>J399+J398</f>
        <v>6000</v>
      </c>
      <c r="K397" s="324">
        <f>K398+K399</f>
        <v>20000</v>
      </c>
      <c r="L397" s="46">
        <f>L398</f>
        <v>2000</v>
      </c>
      <c r="M397" s="46">
        <f>M398</f>
        <v>2000</v>
      </c>
      <c r="N397" s="39">
        <f t="shared" si="87"/>
        <v>6000</v>
      </c>
      <c r="O397" s="220">
        <f t="shared" si="84"/>
        <v>0</v>
      </c>
      <c r="Q397" s="26"/>
      <c r="R397" s="26"/>
    </row>
    <row r="398" spans="1:18" ht="20.100000000000001" hidden="1" customHeight="1" x14ac:dyDescent="0.25">
      <c r="A398" s="199"/>
      <c r="B398" s="199"/>
      <c r="C398" s="199"/>
      <c r="D398" s="199"/>
      <c r="E398" s="196"/>
      <c r="F398" s="50" t="s">
        <v>179</v>
      </c>
      <c r="G398" s="205" t="s">
        <v>468</v>
      </c>
      <c r="H398" s="50" t="s">
        <v>178</v>
      </c>
      <c r="I398" s="45">
        <v>2000</v>
      </c>
      <c r="J398" s="324">
        <f>K398-I398</f>
        <v>3000</v>
      </c>
      <c r="K398" s="324">
        <v>5000</v>
      </c>
      <c r="L398" s="46">
        <v>2000</v>
      </c>
      <c r="M398" s="46">
        <v>2000</v>
      </c>
      <c r="N398" s="39">
        <f t="shared" si="87"/>
        <v>3000</v>
      </c>
      <c r="O398" s="220">
        <f t="shared" si="84"/>
        <v>0</v>
      </c>
      <c r="Q398" s="26"/>
      <c r="R398" s="26"/>
    </row>
    <row r="399" spans="1:18" s="181" customFormat="1" ht="20.100000000000001" hidden="1" customHeight="1" x14ac:dyDescent="0.25">
      <c r="A399" s="199"/>
      <c r="B399" s="199"/>
      <c r="C399" s="199"/>
      <c r="D399" s="199"/>
      <c r="E399" s="196"/>
      <c r="F399" s="50" t="s">
        <v>458</v>
      </c>
      <c r="G399" s="205" t="s">
        <v>468</v>
      </c>
      <c r="H399" s="50" t="s">
        <v>459</v>
      </c>
      <c r="I399" s="45">
        <v>12000</v>
      </c>
      <c r="J399" s="324">
        <f>K399-I399</f>
        <v>3000</v>
      </c>
      <c r="K399" s="324">
        <v>15000</v>
      </c>
      <c r="L399" s="46"/>
      <c r="M399" s="46"/>
      <c r="N399" s="39">
        <f t="shared" si="87"/>
        <v>3000</v>
      </c>
      <c r="O399" s="220">
        <f t="shared" si="84"/>
        <v>0</v>
      </c>
      <c r="P399" s="308"/>
    </row>
    <row r="400" spans="1:18" ht="20.100000000000001" hidden="1" customHeight="1" x14ac:dyDescent="0.25">
      <c r="A400" s="199"/>
      <c r="B400" s="199"/>
      <c r="C400" s="199"/>
      <c r="D400" s="199">
        <v>3232</v>
      </c>
      <c r="E400" s="199"/>
      <c r="F400" s="56"/>
      <c r="G400" s="205" t="s">
        <v>468</v>
      </c>
      <c r="H400" s="50" t="s">
        <v>36</v>
      </c>
      <c r="I400" s="45">
        <f>I401+I403</f>
        <v>404000</v>
      </c>
      <c r="J400" s="324">
        <f>J401+J403</f>
        <v>30500</v>
      </c>
      <c r="K400" s="324">
        <f>K401+K403</f>
        <v>434500</v>
      </c>
      <c r="L400" s="46">
        <f t="shared" ref="I400:M401" si="93">L401</f>
        <v>78700</v>
      </c>
      <c r="M400" s="46">
        <f t="shared" si="93"/>
        <v>75500</v>
      </c>
      <c r="N400" s="39">
        <f t="shared" si="87"/>
        <v>30500</v>
      </c>
      <c r="O400" s="220">
        <f t="shared" si="84"/>
        <v>0</v>
      </c>
      <c r="Q400" s="26"/>
      <c r="R400" s="26"/>
    </row>
    <row r="401" spans="1:18" ht="30" hidden="1" customHeight="1" x14ac:dyDescent="0.25">
      <c r="A401" s="199"/>
      <c r="B401" s="199"/>
      <c r="C401" s="199"/>
      <c r="D401" s="199"/>
      <c r="E401" s="196" t="s">
        <v>180</v>
      </c>
      <c r="F401" s="50"/>
      <c r="G401" s="205" t="s">
        <v>468</v>
      </c>
      <c r="H401" s="50" t="s">
        <v>181</v>
      </c>
      <c r="I401" s="45">
        <f t="shared" si="93"/>
        <v>340000</v>
      </c>
      <c r="J401" s="324">
        <f t="shared" si="93"/>
        <v>500</v>
      </c>
      <c r="K401" s="324">
        <f>K402</f>
        <v>340500</v>
      </c>
      <c r="L401" s="46">
        <f t="shared" si="93"/>
        <v>78700</v>
      </c>
      <c r="M401" s="46">
        <f t="shared" si="93"/>
        <v>75500</v>
      </c>
      <c r="N401" s="39">
        <f t="shared" si="87"/>
        <v>500</v>
      </c>
      <c r="O401" s="220">
        <f t="shared" si="84"/>
        <v>0</v>
      </c>
      <c r="Q401" s="26"/>
      <c r="R401" s="26"/>
    </row>
    <row r="402" spans="1:18" ht="30" hidden="1" customHeight="1" x14ac:dyDescent="0.25">
      <c r="A402" s="199"/>
      <c r="B402" s="199"/>
      <c r="C402" s="199"/>
      <c r="D402" s="199"/>
      <c r="E402" s="196"/>
      <c r="F402" s="50" t="s">
        <v>182</v>
      </c>
      <c r="G402" s="205" t="s">
        <v>468</v>
      </c>
      <c r="H402" s="50" t="s">
        <v>181</v>
      </c>
      <c r="I402" s="45">
        <v>340000</v>
      </c>
      <c r="J402" s="324">
        <f>K402-I402</f>
        <v>500</v>
      </c>
      <c r="K402" s="324">
        <f>340000+500</f>
        <v>340500</v>
      </c>
      <c r="L402" s="46">
        <f>120300-41600</f>
        <v>78700</v>
      </c>
      <c r="M402" s="46">
        <f>120300-44800</f>
        <v>75500</v>
      </c>
      <c r="N402" s="39">
        <f t="shared" si="87"/>
        <v>500</v>
      </c>
      <c r="O402" s="220">
        <f t="shared" ref="O402:O465" si="94">N402-J402</f>
        <v>0</v>
      </c>
      <c r="Q402" s="26"/>
      <c r="R402" s="26"/>
    </row>
    <row r="403" spans="1:18" s="218" customFormat="1" ht="30" hidden="1" customHeight="1" x14ac:dyDescent="0.25">
      <c r="A403" s="199"/>
      <c r="B403" s="199"/>
      <c r="C403" s="199"/>
      <c r="D403" s="199"/>
      <c r="E403" s="196" t="s">
        <v>481</v>
      </c>
      <c r="F403" s="50"/>
      <c r="G403" s="205" t="s">
        <v>468</v>
      </c>
      <c r="H403" s="50" t="s">
        <v>479</v>
      </c>
      <c r="I403" s="45">
        <f>I404</f>
        <v>64000</v>
      </c>
      <c r="J403" s="324">
        <f>J404</f>
        <v>30000</v>
      </c>
      <c r="K403" s="324">
        <f>K404</f>
        <v>94000</v>
      </c>
      <c r="L403" s="46"/>
      <c r="M403" s="46"/>
      <c r="N403" s="39">
        <f t="shared" si="87"/>
        <v>30000</v>
      </c>
      <c r="O403" s="220">
        <f t="shared" si="94"/>
        <v>0</v>
      </c>
      <c r="P403" s="308"/>
    </row>
    <row r="404" spans="1:18" s="218" customFormat="1" ht="30" hidden="1" customHeight="1" x14ac:dyDescent="0.25">
      <c r="A404" s="199"/>
      <c r="B404" s="199"/>
      <c r="C404" s="199"/>
      <c r="D404" s="199"/>
      <c r="E404" s="196"/>
      <c r="F404" s="50" t="s">
        <v>482</v>
      </c>
      <c r="G404" s="205" t="s">
        <v>468</v>
      </c>
      <c r="H404" s="50" t="s">
        <v>479</v>
      </c>
      <c r="I404" s="45">
        <v>64000</v>
      </c>
      <c r="J404" s="324">
        <f>K404-I404</f>
        <v>30000</v>
      </c>
      <c r="K404" s="324">
        <v>94000</v>
      </c>
      <c r="L404" s="46"/>
      <c r="M404" s="46"/>
      <c r="N404" s="39">
        <f t="shared" si="87"/>
        <v>30000</v>
      </c>
      <c r="O404" s="220">
        <f t="shared" si="94"/>
        <v>0</v>
      </c>
      <c r="P404" s="308"/>
    </row>
    <row r="405" spans="1:18" ht="20.100000000000001" hidden="1" customHeight="1" x14ac:dyDescent="0.25">
      <c r="A405" s="199"/>
      <c r="B405" s="199"/>
      <c r="C405" s="199"/>
      <c r="D405" s="199">
        <v>3233</v>
      </c>
      <c r="E405" s="199"/>
      <c r="F405" s="56"/>
      <c r="G405" s="205" t="s">
        <v>468</v>
      </c>
      <c r="H405" s="50" t="s">
        <v>37</v>
      </c>
      <c r="I405" s="45">
        <f t="shared" ref="I405:K406" si="95">I406</f>
        <v>22400</v>
      </c>
      <c r="J405" s="324">
        <f t="shared" si="95"/>
        <v>3800</v>
      </c>
      <c r="K405" s="324">
        <f t="shared" si="95"/>
        <v>26200</v>
      </c>
      <c r="L405" s="46">
        <f>L406</f>
        <v>3000</v>
      </c>
      <c r="M405" s="46">
        <f>M406</f>
        <v>3000</v>
      </c>
      <c r="N405" s="39">
        <f t="shared" si="87"/>
        <v>3800</v>
      </c>
      <c r="O405" s="220">
        <f t="shared" si="94"/>
        <v>0</v>
      </c>
      <c r="Q405" s="26"/>
      <c r="R405" s="26"/>
    </row>
    <row r="406" spans="1:18" ht="20.100000000000001" hidden="1" customHeight="1" x14ac:dyDescent="0.25">
      <c r="A406" s="199"/>
      <c r="B406" s="199"/>
      <c r="C406" s="199"/>
      <c r="D406" s="199"/>
      <c r="E406" s="196" t="s">
        <v>183</v>
      </c>
      <c r="F406" s="50"/>
      <c r="G406" s="205" t="s">
        <v>468</v>
      </c>
      <c r="H406" s="50" t="s">
        <v>184</v>
      </c>
      <c r="I406" s="45">
        <f t="shared" si="95"/>
        <v>22400</v>
      </c>
      <c r="J406" s="324">
        <f t="shared" si="95"/>
        <v>3800</v>
      </c>
      <c r="K406" s="324">
        <f t="shared" si="95"/>
        <v>26200</v>
      </c>
      <c r="L406" s="46">
        <f>L407</f>
        <v>3000</v>
      </c>
      <c r="M406" s="46">
        <f>M407</f>
        <v>3000</v>
      </c>
      <c r="N406" s="39">
        <f t="shared" si="87"/>
        <v>3800</v>
      </c>
      <c r="O406" s="220">
        <f t="shared" si="94"/>
        <v>0</v>
      </c>
      <c r="Q406" s="26"/>
      <c r="R406" s="26"/>
    </row>
    <row r="407" spans="1:18" s="62" customFormat="1" ht="20.100000000000001" hidden="1" customHeight="1" x14ac:dyDescent="0.25">
      <c r="A407" s="199"/>
      <c r="B407" s="199"/>
      <c r="C407" s="199"/>
      <c r="D407" s="199"/>
      <c r="E407" s="196"/>
      <c r="F407" s="50" t="s">
        <v>185</v>
      </c>
      <c r="G407" s="205" t="s">
        <v>468</v>
      </c>
      <c r="H407" s="50" t="s">
        <v>37</v>
      </c>
      <c r="I407" s="45">
        <v>22400</v>
      </c>
      <c r="J407" s="324">
        <f>K407-I407</f>
        <v>3800</v>
      </c>
      <c r="K407" s="324">
        <f>22400-200+4000</f>
        <v>26200</v>
      </c>
      <c r="L407" s="61">
        <v>3000</v>
      </c>
      <c r="M407" s="61">
        <v>3000</v>
      </c>
      <c r="N407" s="39">
        <f t="shared" si="87"/>
        <v>3800</v>
      </c>
      <c r="O407" s="220">
        <f t="shared" si="94"/>
        <v>0</v>
      </c>
      <c r="P407" s="316"/>
    </row>
    <row r="408" spans="1:18" ht="20.100000000000001" hidden="1" customHeight="1" x14ac:dyDescent="0.25">
      <c r="A408" s="199"/>
      <c r="B408" s="199"/>
      <c r="C408" s="199"/>
      <c r="D408" s="199">
        <v>3234</v>
      </c>
      <c r="E408" s="199"/>
      <c r="F408" s="56"/>
      <c r="G408" s="205" t="s">
        <v>468</v>
      </c>
      <c r="H408" s="50" t="s">
        <v>38</v>
      </c>
      <c r="I408" s="45">
        <f>I409+I411+I413</f>
        <v>183000</v>
      </c>
      <c r="J408" s="324">
        <f>J409+J411+J413</f>
        <v>3200</v>
      </c>
      <c r="K408" s="324">
        <f>K409+K411+K413</f>
        <v>186200</v>
      </c>
      <c r="L408" s="46">
        <f>L409+L411+L413</f>
        <v>166900</v>
      </c>
      <c r="M408" s="46">
        <f>M409+M411+M413</f>
        <v>166900</v>
      </c>
      <c r="N408" s="39">
        <f t="shared" si="87"/>
        <v>3200</v>
      </c>
      <c r="O408" s="220">
        <f t="shared" si="94"/>
        <v>0</v>
      </c>
      <c r="P408" s="80"/>
      <c r="Q408" s="26"/>
      <c r="R408" s="26"/>
    </row>
    <row r="409" spans="1:18" ht="20.100000000000001" hidden="1" customHeight="1" x14ac:dyDescent="0.25">
      <c r="A409" s="199"/>
      <c r="B409" s="199"/>
      <c r="C409" s="199"/>
      <c r="D409" s="199"/>
      <c r="E409" s="196" t="s">
        <v>186</v>
      </c>
      <c r="F409" s="50"/>
      <c r="G409" s="205" t="s">
        <v>468</v>
      </c>
      <c r="H409" s="50" t="s">
        <v>187</v>
      </c>
      <c r="I409" s="45">
        <f>I410</f>
        <v>21000</v>
      </c>
      <c r="J409" s="324">
        <f>J410</f>
        <v>1000</v>
      </c>
      <c r="K409" s="324">
        <f>K410</f>
        <v>22000</v>
      </c>
      <c r="L409" s="46">
        <f>L410</f>
        <v>51000</v>
      </c>
      <c r="M409" s="46">
        <f>M410</f>
        <v>51000</v>
      </c>
      <c r="N409" s="39">
        <f t="shared" si="87"/>
        <v>1000</v>
      </c>
      <c r="O409" s="220">
        <f t="shared" si="94"/>
        <v>0</v>
      </c>
      <c r="Q409" s="26"/>
      <c r="R409" s="26"/>
    </row>
    <row r="410" spans="1:18" ht="20.100000000000001" hidden="1" customHeight="1" x14ac:dyDescent="0.25">
      <c r="A410" s="199"/>
      <c r="B410" s="199"/>
      <c r="C410" s="199"/>
      <c r="D410" s="199"/>
      <c r="E410" s="196"/>
      <c r="F410" s="50" t="s">
        <v>188</v>
      </c>
      <c r="G410" s="205" t="s">
        <v>468</v>
      </c>
      <c r="H410" s="50" t="s">
        <v>187</v>
      </c>
      <c r="I410" s="45">
        <v>21000</v>
      </c>
      <c r="J410" s="324">
        <f>K410-I410</f>
        <v>1000</v>
      </c>
      <c r="K410" s="324">
        <f>21000+1000</f>
        <v>22000</v>
      </c>
      <c r="L410" s="46">
        <v>51000</v>
      </c>
      <c r="M410" s="46">
        <v>51000</v>
      </c>
      <c r="N410" s="39">
        <f t="shared" si="87"/>
        <v>1000</v>
      </c>
      <c r="O410" s="220">
        <f t="shared" si="94"/>
        <v>0</v>
      </c>
      <c r="Q410" s="26"/>
      <c r="R410" s="26"/>
    </row>
    <row r="411" spans="1:18" ht="20.100000000000001" hidden="1" customHeight="1" x14ac:dyDescent="0.25">
      <c r="A411" s="199"/>
      <c r="B411" s="199"/>
      <c r="C411" s="199"/>
      <c r="D411" s="199"/>
      <c r="E411" s="196" t="s">
        <v>189</v>
      </c>
      <c r="F411" s="50"/>
      <c r="G411" s="205" t="s">
        <v>468</v>
      </c>
      <c r="H411" s="50" t="s">
        <v>190</v>
      </c>
      <c r="I411" s="45">
        <f>I412</f>
        <v>72000</v>
      </c>
      <c r="J411" s="324">
        <f>J412</f>
        <v>2500</v>
      </c>
      <c r="K411" s="324">
        <f>K412</f>
        <v>74500</v>
      </c>
      <c r="L411" s="51">
        <f t="shared" ref="L411:M411" si="96">L412</f>
        <v>54000</v>
      </c>
      <c r="M411" s="51">
        <f t="shared" si="96"/>
        <v>54000</v>
      </c>
      <c r="N411" s="39">
        <f t="shared" si="87"/>
        <v>2500</v>
      </c>
      <c r="O411" s="220">
        <f t="shared" si="94"/>
        <v>0</v>
      </c>
      <c r="Q411" s="26"/>
      <c r="R411" s="26"/>
    </row>
    <row r="412" spans="1:18" ht="20.100000000000001" hidden="1" customHeight="1" x14ac:dyDescent="0.25">
      <c r="A412" s="199"/>
      <c r="B412" s="199"/>
      <c r="C412" s="199"/>
      <c r="D412" s="199"/>
      <c r="E412" s="196"/>
      <c r="F412" s="50" t="s">
        <v>191</v>
      </c>
      <c r="G412" s="205" t="s">
        <v>468</v>
      </c>
      <c r="H412" s="50" t="s">
        <v>190</v>
      </c>
      <c r="I412" s="45">
        <v>72000</v>
      </c>
      <c r="J412" s="324">
        <f>K412-I412</f>
        <v>2500</v>
      </c>
      <c r="K412" s="324">
        <f>72000+2500</f>
        <v>74500</v>
      </c>
      <c r="L412" s="46">
        <v>54000</v>
      </c>
      <c r="M412" s="46">
        <v>54000</v>
      </c>
      <c r="N412" s="39">
        <f t="shared" si="87"/>
        <v>2500</v>
      </c>
      <c r="O412" s="220">
        <f t="shared" si="94"/>
        <v>0</v>
      </c>
      <c r="Q412" s="26"/>
      <c r="R412" s="26"/>
    </row>
    <row r="413" spans="1:18" ht="20.100000000000001" hidden="1" customHeight="1" x14ac:dyDescent="0.25">
      <c r="A413" s="199"/>
      <c r="B413" s="199"/>
      <c r="C413" s="199"/>
      <c r="D413" s="199"/>
      <c r="E413" s="196" t="s">
        <v>192</v>
      </c>
      <c r="F413" s="50"/>
      <c r="G413" s="205" t="s">
        <v>468</v>
      </c>
      <c r="H413" s="50" t="s">
        <v>193</v>
      </c>
      <c r="I413" s="45">
        <f>I414+I415</f>
        <v>90000</v>
      </c>
      <c r="J413" s="324">
        <f>J414+J415</f>
        <v>-300</v>
      </c>
      <c r="K413" s="324">
        <f>K414+K415</f>
        <v>89700</v>
      </c>
      <c r="L413" s="51">
        <f t="shared" ref="L413:M413" si="97">L414+L415</f>
        <v>61900</v>
      </c>
      <c r="M413" s="51">
        <f t="shared" si="97"/>
        <v>61900</v>
      </c>
      <c r="N413" s="39">
        <f t="shared" si="87"/>
        <v>-300</v>
      </c>
      <c r="O413" s="220">
        <f t="shared" si="94"/>
        <v>0</v>
      </c>
      <c r="Q413" s="26"/>
      <c r="R413" s="26"/>
    </row>
    <row r="414" spans="1:18" ht="20.100000000000001" hidden="1" customHeight="1" x14ac:dyDescent="0.25">
      <c r="A414" s="199"/>
      <c r="B414" s="199"/>
      <c r="C414" s="199"/>
      <c r="D414" s="199"/>
      <c r="E414" s="196"/>
      <c r="F414" s="50" t="s">
        <v>194</v>
      </c>
      <c r="G414" s="205" t="s">
        <v>468</v>
      </c>
      <c r="H414" s="50" t="s">
        <v>193</v>
      </c>
      <c r="I414" s="45">
        <v>11000</v>
      </c>
      <c r="J414" s="324">
        <f>K414-I414</f>
        <v>0</v>
      </c>
      <c r="K414" s="324">
        <v>11000</v>
      </c>
      <c r="L414" s="46">
        <v>20300</v>
      </c>
      <c r="M414" s="46">
        <v>20300</v>
      </c>
      <c r="N414" s="39">
        <f t="shared" si="87"/>
        <v>0</v>
      </c>
      <c r="O414" s="220">
        <f t="shared" si="94"/>
        <v>0</v>
      </c>
      <c r="Q414" s="26"/>
      <c r="R414" s="26"/>
    </row>
    <row r="415" spans="1:18" ht="27" hidden="1" customHeight="1" x14ac:dyDescent="0.25">
      <c r="A415" s="199"/>
      <c r="B415" s="199"/>
      <c r="C415" s="199"/>
      <c r="D415" s="199"/>
      <c r="E415" s="196"/>
      <c r="F415" s="50" t="s">
        <v>195</v>
      </c>
      <c r="G415" s="205" t="s">
        <v>468</v>
      </c>
      <c r="H415" s="50" t="s">
        <v>196</v>
      </c>
      <c r="I415" s="45">
        <v>79000</v>
      </c>
      <c r="J415" s="324">
        <f>K415-I415</f>
        <v>-300</v>
      </c>
      <c r="K415" s="324">
        <f>79000-300</f>
        <v>78700</v>
      </c>
      <c r="L415" s="46">
        <f>40000+1600</f>
        <v>41600</v>
      </c>
      <c r="M415" s="46">
        <f>40000+1600</f>
        <v>41600</v>
      </c>
      <c r="N415" s="39">
        <f t="shared" si="87"/>
        <v>-300</v>
      </c>
      <c r="O415" s="220">
        <f t="shared" si="94"/>
        <v>0</v>
      </c>
      <c r="Q415" s="26"/>
      <c r="R415" s="26"/>
    </row>
    <row r="416" spans="1:18" ht="20.100000000000001" hidden="1" customHeight="1" x14ac:dyDescent="0.25">
      <c r="A416" s="199"/>
      <c r="B416" s="199"/>
      <c r="C416" s="199"/>
      <c r="D416" s="199">
        <v>3235</v>
      </c>
      <c r="E416" s="199"/>
      <c r="F416" s="56"/>
      <c r="G416" s="205" t="s">
        <v>468</v>
      </c>
      <c r="H416" s="50" t="s">
        <v>39</v>
      </c>
      <c r="I416" s="45">
        <f>I417+I419+I421</f>
        <v>27000</v>
      </c>
      <c r="J416" s="324">
        <f>J417+J419+J421</f>
        <v>0</v>
      </c>
      <c r="K416" s="324">
        <f>K417+K419+K421</f>
        <v>27000</v>
      </c>
      <c r="L416" s="51">
        <f t="shared" ref="L416:M416" si="98">L417+L419+L421</f>
        <v>10000</v>
      </c>
      <c r="M416" s="51">
        <f t="shared" si="98"/>
        <v>10000</v>
      </c>
      <c r="N416" s="39">
        <f t="shared" si="87"/>
        <v>0</v>
      </c>
      <c r="O416" s="220">
        <f t="shared" si="94"/>
        <v>0</v>
      </c>
      <c r="Q416" s="26"/>
      <c r="R416" s="26"/>
    </row>
    <row r="417" spans="1:18" ht="20.100000000000001" hidden="1" customHeight="1" x14ac:dyDescent="0.25">
      <c r="A417" s="199"/>
      <c r="B417" s="199"/>
      <c r="C417" s="199"/>
      <c r="D417" s="199"/>
      <c r="E417" s="196" t="s">
        <v>197</v>
      </c>
      <c r="F417" s="50"/>
      <c r="G417" s="205" t="s">
        <v>468</v>
      </c>
      <c r="H417" s="50" t="s">
        <v>198</v>
      </c>
      <c r="I417" s="45">
        <f>I418</f>
        <v>1000</v>
      </c>
      <c r="J417" s="324">
        <f>J418</f>
        <v>0</v>
      </c>
      <c r="K417" s="324">
        <f>K418</f>
        <v>1000</v>
      </c>
      <c r="L417" s="46">
        <f>L418</f>
        <v>1000</v>
      </c>
      <c r="M417" s="46">
        <f>M418</f>
        <v>1000</v>
      </c>
      <c r="N417" s="39">
        <f t="shared" si="87"/>
        <v>0</v>
      </c>
      <c r="O417" s="220">
        <f t="shared" si="94"/>
        <v>0</v>
      </c>
      <c r="Q417" s="26"/>
      <c r="R417" s="26"/>
    </row>
    <row r="418" spans="1:18" ht="20.100000000000001" hidden="1" customHeight="1" x14ac:dyDescent="0.25">
      <c r="A418" s="199"/>
      <c r="B418" s="199"/>
      <c r="C418" s="199"/>
      <c r="D418" s="199"/>
      <c r="E418" s="196"/>
      <c r="F418" s="50" t="s">
        <v>199</v>
      </c>
      <c r="G418" s="205" t="s">
        <v>468</v>
      </c>
      <c r="H418" s="50" t="s">
        <v>198</v>
      </c>
      <c r="I418" s="45">
        <v>1000</v>
      </c>
      <c r="J418" s="324">
        <f>K418-I418</f>
        <v>0</v>
      </c>
      <c r="K418" s="324">
        <v>1000</v>
      </c>
      <c r="L418" s="46">
        <v>1000</v>
      </c>
      <c r="M418" s="46">
        <v>1000</v>
      </c>
      <c r="N418" s="39">
        <f t="shared" si="87"/>
        <v>0</v>
      </c>
      <c r="O418" s="220">
        <f t="shared" si="94"/>
        <v>0</v>
      </c>
      <c r="Q418" s="26"/>
      <c r="R418" s="26"/>
    </row>
    <row r="419" spans="1:18" ht="20.100000000000001" hidden="1" customHeight="1" x14ac:dyDescent="0.25">
      <c r="A419" s="199"/>
      <c r="B419" s="199"/>
      <c r="C419" s="199"/>
      <c r="D419" s="199"/>
      <c r="E419" s="196" t="s">
        <v>376</v>
      </c>
      <c r="F419" s="50"/>
      <c r="G419" s="205" t="s">
        <v>468</v>
      </c>
      <c r="H419" s="50" t="s">
        <v>62</v>
      </c>
      <c r="I419" s="45">
        <f>I420</f>
        <v>22000</v>
      </c>
      <c r="J419" s="324">
        <f>J420</f>
        <v>0</v>
      </c>
      <c r="K419" s="324">
        <f>K420</f>
        <v>22000</v>
      </c>
      <c r="L419" s="51">
        <f t="shared" ref="L419:M419" si="99">L420</f>
        <v>7000</v>
      </c>
      <c r="M419" s="51">
        <f t="shared" si="99"/>
        <v>7000</v>
      </c>
      <c r="N419" s="39">
        <f t="shared" si="87"/>
        <v>0</v>
      </c>
      <c r="O419" s="220">
        <f t="shared" si="94"/>
        <v>0</v>
      </c>
      <c r="Q419" s="26"/>
      <c r="R419" s="26"/>
    </row>
    <row r="420" spans="1:18" ht="20.100000000000001" hidden="1" customHeight="1" x14ac:dyDescent="0.25">
      <c r="A420" s="199"/>
      <c r="B420" s="199"/>
      <c r="C420" s="199"/>
      <c r="D420" s="199"/>
      <c r="E420" s="196"/>
      <c r="F420" s="50" t="s">
        <v>377</v>
      </c>
      <c r="G420" s="205" t="s">
        <v>468</v>
      </c>
      <c r="H420" s="50" t="s">
        <v>62</v>
      </c>
      <c r="I420" s="45">
        <v>22000</v>
      </c>
      <c r="J420" s="324">
        <f>K420-I420</f>
        <v>0</v>
      </c>
      <c r="K420" s="324">
        <v>22000</v>
      </c>
      <c r="L420" s="46">
        <v>7000</v>
      </c>
      <c r="M420" s="46">
        <v>7000</v>
      </c>
      <c r="N420" s="39">
        <f t="shared" si="87"/>
        <v>0</v>
      </c>
      <c r="O420" s="220">
        <f t="shared" si="94"/>
        <v>0</v>
      </c>
      <c r="Q420" s="26"/>
      <c r="R420" s="26"/>
    </row>
    <row r="421" spans="1:18" ht="20.100000000000001" hidden="1" customHeight="1" x14ac:dyDescent="0.25">
      <c r="A421" s="199"/>
      <c r="B421" s="199"/>
      <c r="C421" s="199"/>
      <c r="D421" s="199"/>
      <c r="E421" s="196" t="s">
        <v>200</v>
      </c>
      <c r="F421" s="50"/>
      <c r="G421" s="205" t="s">
        <v>468</v>
      </c>
      <c r="H421" s="50" t="s">
        <v>201</v>
      </c>
      <c r="I421" s="45">
        <f>I422</f>
        <v>4000</v>
      </c>
      <c r="J421" s="324">
        <f>J422</f>
        <v>0</v>
      </c>
      <c r="K421" s="324">
        <f>K422</f>
        <v>4000</v>
      </c>
      <c r="L421" s="51">
        <f>L422</f>
        <v>2000</v>
      </c>
      <c r="M421" s="51">
        <f>M422</f>
        <v>2000</v>
      </c>
      <c r="N421" s="39">
        <f t="shared" si="87"/>
        <v>0</v>
      </c>
      <c r="O421" s="220">
        <f t="shared" si="94"/>
        <v>0</v>
      </c>
      <c r="Q421" s="26"/>
      <c r="R421" s="26"/>
    </row>
    <row r="422" spans="1:18" ht="20.100000000000001" hidden="1" customHeight="1" x14ac:dyDescent="0.25">
      <c r="A422" s="199"/>
      <c r="B422" s="199"/>
      <c r="C422" s="199"/>
      <c r="D422" s="199"/>
      <c r="E422" s="196"/>
      <c r="F422" s="50" t="s">
        <v>202</v>
      </c>
      <c r="G422" s="205" t="s">
        <v>468</v>
      </c>
      <c r="H422" s="50" t="s">
        <v>201</v>
      </c>
      <c r="I422" s="45">
        <v>4000</v>
      </c>
      <c r="J422" s="324">
        <f>K422-I422</f>
        <v>0</v>
      </c>
      <c r="K422" s="324">
        <v>4000</v>
      </c>
      <c r="L422" s="46">
        <v>2000</v>
      </c>
      <c r="M422" s="46">
        <v>2000</v>
      </c>
      <c r="N422" s="39">
        <f t="shared" si="87"/>
        <v>0</v>
      </c>
      <c r="O422" s="220">
        <f t="shared" si="94"/>
        <v>0</v>
      </c>
      <c r="Q422" s="26"/>
      <c r="R422" s="26"/>
    </row>
    <row r="423" spans="1:18" ht="20.100000000000001" hidden="1" customHeight="1" x14ac:dyDescent="0.25">
      <c r="A423" s="199"/>
      <c r="B423" s="199"/>
      <c r="C423" s="199"/>
      <c r="D423" s="199">
        <v>3236</v>
      </c>
      <c r="E423" s="199"/>
      <c r="F423" s="56"/>
      <c r="G423" s="205" t="s">
        <v>468</v>
      </c>
      <c r="H423" s="50" t="s">
        <v>40</v>
      </c>
      <c r="I423" s="45">
        <f>I424+I426</f>
        <v>125000</v>
      </c>
      <c r="J423" s="324">
        <f>J424+J426</f>
        <v>115089</v>
      </c>
      <c r="K423" s="324">
        <f>K424+K426</f>
        <v>240089</v>
      </c>
      <c r="L423" s="46">
        <f>L424+L426</f>
        <v>150000</v>
      </c>
      <c r="M423" s="46">
        <f>M424+M426</f>
        <v>150000</v>
      </c>
      <c r="N423" s="39">
        <f t="shared" si="87"/>
        <v>115089</v>
      </c>
      <c r="O423" s="220">
        <f t="shared" si="94"/>
        <v>0</v>
      </c>
      <c r="Q423" s="26"/>
      <c r="R423" s="26"/>
    </row>
    <row r="424" spans="1:18" ht="20.100000000000001" hidden="1" customHeight="1" x14ac:dyDescent="0.25">
      <c r="A424" s="199"/>
      <c r="B424" s="199"/>
      <c r="C424" s="199"/>
      <c r="D424" s="199"/>
      <c r="E424" s="196" t="s">
        <v>203</v>
      </c>
      <c r="F424" s="50"/>
      <c r="G424" s="205" t="s">
        <v>468</v>
      </c>
      <c r="H424" s="50" t="s">
        <v>204</v>
      </c>
      <c r="I424" s="45">
        <f>I425</f>
        <v>123000</v>
      </c>
      <c r="J424" s="324">
        <f>J425</f>
        <v>20089</v>
      </c>
      <c r="K424" s="324">
        <f>K425</f>
        <v>143089</v>
      </c>
      <c r="L424" s="46">
        <f>L425</f>
        <v>122000</v>
      </c>
      <c r="M424" s="46">
        <f>M425</f>
        <v>122000</v>
      </c>
      <c r="N424" s="39">
        <f t="shared" si="87"/>
        <v>20089</v>
      </c>
      <c r="O424" s="220">
        <f t="shared" si="94"/>
        <v>0</v>
      </c>
      <c r="Q424" s="26"/>
      <c r="R424" s="26"/>
    </row>
    <row r="425" spans="1:18" ht="20.100000000000001" hidden="1" customHeight="1" x14ac:dyDescent="0.25">
      <c r="A425" s="199"/>
      <c r="B425" s="199"/>
      <c r="C425" s="199"/>
      <c r="D425" s="199"/>
      <c r="E425" s="196"/>
      <c r="F425" s="50" t="s">
        <v>205</v>
      </c>
      <c r="G425" s="205" t="s">
        <v>468</v>
      </c>
      <c r="H425" s="50" t="s">
        <v>204</v>
      </c>
      <c r="I425" s="45">
        <v>123000</v>
      </c>
      <c r="J425" s="324">
        <f>K425-I425</f>
        <v>20089</v>
      </c>
      <c r="K425" s="324">
        <f>123000+8089+12000</f>
        <v>143089</v>
      </c>
      <c r="L425" s="46">
        <v>122000</v>
      </c>
      <c r="M425" s="46">
        <v>122000</v>
      </c>
      <c r="N425" s="39">
        <f t="shared" ref="N425:N491" si="100">K425-I425</f>
        <v>20089</v>
      </c>
      <c r="O425" s="220">
        <f t="shared" si="94"/>
        <v>0</v>
      </c>
      <c r="Q425" s="26"/>
      <c r="R425" s="26"/>
    </row>
    <row r="426" spans="1:18" ht="20.100000000000001" hidden="1" customHeight="1" x14ac:dyDescent="0.25">
      <c r="A426" s="199"/>
      <c r="B426" s="199"/>
      <c r="C426" s="199"/>
      <c r="D426" s="199"/>
      <c r="E426" s="196" t="s">
        <v>206</v>
      </c>
      <c r="F426" s="50"/>
      <c r="G426" s="205" t="s">
        <v>468</v>
      </c>
      <c r="H426" s="50" t="s">
        <v>207</v>
      </c>
      <c r="I426" s="45">
        <f>I427</f>
        <v>2000</v>
      </c>
      <c r="J426" s="324">
        <f>J427</f>
        <v>95000</v>
      </c>
      <c r="K426" s="324">
        <f>K427</f>
        <v>97000</v>
      </c>
      <c r="L426" s="46">
        <f>L427</f>
        <v>28000</v>
      </c>
      <c r="M426" s="46">
        <f>M427</f>
        <v>28000</v>
      </c>
      <c r="N426" s="39">
        <f t="shared" si="100"/>
        <v>95000</v>
      </c>
      <c r="O426" s="220">
        <f t="shared" si="94"/>
        <v>0</v>
      </c>
      <c r="Q426" s="26"/>
      <c r="R426" s="26"/>
    </row>
    <row r="427" spans="1:18" ht="20.100000000000001" hidden="1" customHeight="1" x14ac:dyDescent="0.25">
      <c r="A427" s="199"/>
      <c r="B427" s="199"/>
      <c r="C427" s="199"/>
      <c r="D427" s="199"/>
      <c r="E427" s="196"/>
      <c r="F427" s="50" t="s">
        <v>208</v>
      </c>
      <c r="G427" s="205" t="s">
        <v>468</v>
      </c>
      <c r="H427" s="50" t="s">
        <v>207</v>
      </c>
      <c r="I427" s="45">
        <v>2000</v>
      </c>
      <c r="J427" s="324">
        <f>K427-I427</f>
        <v>95000</v>
      </c>
      <c r="K427" s="324">
        <f>2000+90000+5000</f>
        <v>97000</v>
      </c>
      <c r="L427" s="46">
        <v>28000</v>
      </c>
      <c r="M427" s="46">
        <v>28000</v>
      </c>
      <c r="N427" s="39">
        <f t="shared" si="100"/>
        <v>95000</v>
      </c>
      <c r="O427" s="220">
        <f t="shared" si="94"/>
        <v>0</v>
      </c>
      <c r="Q427" s="26"/>
      <c r="R427" s="26"/>
    </row>
    <row r="428" spans="1:18" ht="20.100000000000001" hidden="1" customHeight="1" x14ac:dyDescent="0.25">
      <c r="A428" s="199"/>
      <c r="B428" s="199"/>
      <c r="C428" s="199"/>
      <c r="D428" s="199">
        <v>3237</v>
      </c>
      <c r="E428" s="199"/>
      <c r="F428" s="56"/>
      <c r="G428" s="205" t="s">
        <v>468</v>
      </c>
      <c r="H428" s="50" t="s">
        <v>209</v>
      </c>
      <c r="I428" s="45">
        <f>I429+I431+I433</f>
        <v>745000</v>
      </c>
      <c r="J428" s="324">
        <f>J429+J431+J433</f>
        <v>-4950</v>
      </c>
      <c r="K428" s="324">
        <f>K429+K431+K433</f>
        <v>740050</v>
      </c>
      <c r="L428" s="46">
        <f>L429+L431+L433</f>
        <v>565500</v>
      </c>
      <c r="M428" s="46">
        <f>M429+M431+M433</f>
        <v>565500</v>
      </c>
      <c r="N428" s="39">
        <f t="shared" si="100"/>
        <v>-4950</v>
      </c>
      <c r="O428" s="220">
        <f t="shared" si="94"/>
        <v>0</v>
      </c>
      <c r="Q428" s="26"/>
      <c r="R428" s="26"/>
    </row>
    <row r="429" spans="1:18" ht="20.100000000000001" hidden="1" customHeight="1" x14ac:dyDescent="0.25">
      <c r="A429" s="199"/>
      <c r="B429" s="199"/>
      <c r="C429" s="199"/>
      <c r="D429" s="199"/>
      <c r="E429" s="196" t="s">
        <v>210</v>
      </c>
      <c r="F429" s="50"/>
      <c r="G429" s="205" t="s">
        <v>468</v>
      </c>
      <c r="H429" s="50" t="s">
        <v>211</v>
      </c>
      <c r="I429" s="45">
        <f>I430</f>
        <v>130000</v>
      </c>
      <c r="J429" s="324">
        <f>J430</f>
        <v>-5000</v>
      </c>
      <c r="K429" s="324">
        <f>K430</f>
        <v>125000</v>
      </c>
      <c r="L429" s="46">
        <f>L430</f>
        <v>108900</v>
      </c>
      <c r="M429" s="46">
        <f>M430</f>
        <v>108900</v>
      </c>
      <c r="N429" s="39">
        <f t="shared" si="100"/>
        <v>-5000</v>
      </c>
      <c r="O429" s="220">
        <f t="shared" si="94"/>
        <v>0</v>
      </c>
    </row>
    <row r="430" spans="1:18" ht="20.100000000000001" hidden="1" customHeight="1" x14ac:dyDescent="0.25">
      <c r="A430" s="199"/>
      <c r="B430" s="199"/>
      <c r="C430" s="199"/>
      <c r="D430" s="199"/>
      <c r="E430" s="196"/>
      <c r="F430" s="50" t="s">
        <v>212</v>
      </c>
      <c r="G430" s="205" t="s">
        <v>468</v>
      </c>
      <c r="H430" s="50" t="s">
        <v>211</v>
      </c>
      <c r="I430" s="45">
        <v>130000</v>
      </c>
      <c r="J430" s="324">
        <f>K430-I430</f>
        <v>-5000</v>
      </c>
      <c r="K430" s="324">
        <f>130000-5000</f>
        <v>125000</v>
      </c>
      <c r="L430" s="46">
        <v>108900</v>
      </c>
      <c r="M430" s="46">
        <v>108900</v>
      </c>
      <c r="N430" s="39">
        <f t="shared" si="100"/>
        <v>-5000</v>
      </c>
      <c r="O430" s="220">
        <f t="shared" si="94"/>
        <v>0</v>
      </c>
    </row>
    <row r="431" spans="1:18" ht="20.100000000000001" hidden="1" customHeight="1" x14ac:dyDescent="0.25">
      <c r="A431" s="199"/>
      <c r="B431" s="199"/>
      <c r="C431" s="199"/>
      <c r="D431" s="199"/>
      <c r="E431" s="196" t="s">
        <v>213</v>
      </c>
      <c r="F431" s="50"/>
      <c r="G431" s="205" t="s">
        <v>468</v>
      </c>
      <c r="H431" s="50" t="s">
        <v>214</v>
      </c>
      <c r="I431" s="45">
        <f>I432</f>
        <v>65000</v>
      </c>
      <c r="J431" s="324">
        <f>J432</f>
        <v>50</v>
      </c>
      <c r="K431" s="324">
        <f>K432</f>
        <v>65050</v>
      </c>
      <c r="L431" s="46">
        <f>L432</f>
        <v>8680</v>
      </c>
      <c r="M431" s="46">
        <f>M432</f>
        <v>8680</v>
      </c>
      <c r="N431" s="39">
        <f t="shared" si="100"/>
        <v>50</v>
      </c>
      <c r="O431" s="220">
        <f t="shared" si="94"/>
        <v>0</v>
      </c>
    </row>
    <row r="432" spans="1:18" ht="20.100000000000001" hidden="1" customHeight="1" x14ac:dyDescent="0.25">
      <c r="A432" s="199"/>
      <c r="B432" s="199"/>
      <c r="C432" s="199"/>
      <c r="D432" s="199"/>
      <c r="E432" s="196"/>
      <c r="F432" s="50" t="s">
        <v>215</v>
      </c>
      <c r="G432" s="205" t="s">
        <v>468</v>
      </c>
      <c r="H432" s="50" t="s">
        <v>214</v>
      </c>
      <c r="I432" s="45">
        <v>65000</v>
      </c>
      <c r="J432" s="324">
        <f>K432-I432</f>
        <v>50</v>
      </c>
      <c r="K432" s="324">
        <f>65000+50</f>
        <v>65050</v>
      </c>
      <c r="L432" s="46">
        <v>8680</v>
      </c>
      <c r="M432" s="46">
        <v>8680</v>
      </c>
      <c r="N432" s="39">
        <f t="shared" si="100"/>
        <v>50</v>
      </c>
      <c r="O432" s="220">
        <f t="shared" si="94"/>
        <v>0</v>
      </c>
    </row>
    <row r="433" spans="1:18" ht="20.100000000000001" hidden="1" customHeight="1" x14ac:dyDescent="0.25">
      <c r="A433" s="199"/>
      <c r="B433" s="199"/>
      <c r="C433" s="199"/>
      <c r="D433" s="199"/>
      <c r="E433" s="196" t="s">
        <v>216</v>
      </c>
      <c r="F433" s="50"/>
      <c r="G433" s="205" t="s">
        <v>468</v>
      </c>
      <c r="H433" s="50" t="s">
        <v>217</v>
      </c>
      <c r="I433" s="45">
        <f>I434+I435</f>
        <v>550000</v>
      </c>
      <c r="J433" s="324">
        <f>J434+J435</f>
        <v>0</v>
      </c>
      <c r="K433" s="324">
        <f>K434+K435</f>
        <v>550000</v>
      </c>
      <c r="L433" s="46">
        <f>L434+L435</f>
        <v>447920</v>
      </c>
      <c r="M433" s="46">
        <f>M434+M435</f>
        <v>447920</v>
      </c>
      <c r="N433" s="39">
        <f t="shared" si="100"/>
        <v>0</v>
      </c>
      <c r="O433" s="220">
        <f t="shared" si="94"/>
        <v>0</v>
      </c>
    </row>
    <row r="434" spans="1:18" s="62" customFormat="1" ht="20.100000000000001" hidden="1" customHeight="1" x14ac:dyDescent="0.25">
      <c r="A434" s="199"/>
      <c r="B434" s="199"/>
      <c r="C434" s="199"/>
      <c r="D434" s="199"/>
      <c r="E434" s="196"/>
      <c r="F434" s="50" t="s">
        <v>218</v>
      </c>
      <c r="G434" s="205" t="s">
        <v>468</v>
      </c>
      <c r="H434" s="50" t="s">
        <v>217</v>
      </c>
      <c r="I434" s="45">
        <v>550000</v>
      </c>
      <c r="J434" s="324">
        <f>K434-I434</f>
        <v>0</v>
      </c>
      <c r="K434" s="324">
        <v>550000</v>
      </c>
      <c r="L434" s="61">
        <v>427920</v>
      </c>
      <c r="M434" s="61">
        <v>427920</v>
      </c>
      <c r="N434" s="39">
        <f t="shared" si="100"/>
        <v>0</v>
      </c>
      <c r="O434" s="220">
        <f t="shared" si="94"/>
        <v>0</v>
      </c>
      <c r="P434" s="316"/>
    </row>
    <row r="435" spans="1:18" ht="20.100000000000001" hidden="1" customHeight="1" x14ac:dyDescent="0.25">
      <c r="A435" s="199"/>
      <c r="B435" s="199"/>
      <c r="C435" s="199"/>
      <c r="D435" s="199"/>
      <c r="E435" s="196"/>
      <c r="F435" s="50" t="s">
        <v>383</v>
      </c>
      <c r="G435" s="205" t="s">
        <v>468</v>
      </c>
      <c r="H435" s="50" t="s">
        <v>217</v>
      </c>
      <c r="I435" s="45">
        <v>0</v>
      </c>
      <c r="J435" s="324">
        <f>K435-I435</f>
        <v>0</v>
      </c>
      <c r="K435" s="324">
        <v>0</v>
      </c>
      <c r="L435" s="46">
        <v>20000</v>
      </c>
      <c r="M435" s="46">
        <v>20000</v>
      </c>
      <c r="N435" s="39">
        <f t="shared" si="100"/>
        <v>0</v>
      </c>
      <c r="O435" s="220">
        <f t="shared" si="94"/>
        <v>0</v>
      </c>
    </row>
    <row r="436" spans="1:18" ht="20.100000000000001" hidden="1" customHeight="1" x14ac:dyDescent="0.25">
      <c r="A436" s="199"/>
      <c r="B436" s="199"/>
      <c r="C436" s="199"/>
      <c r="D436" s="199">
        <v>3238</v>
      </c>
      <c r="E436" s="199"/>
      <c r="F436" s="56"/>
      <c r="G436" s="205" t="s">
        <v>468</v>
      </c>
      <c r="H436" s="50" t="s">
        <v>41</v>
      </c>
      <c r="I436" s="45">
        <f t="shared" ref="I436:M437" si="101">I437</f>
        <v>65500</v>
      </c>
      <c r="J436" s="324">
        <f t="shared" si="101"/>
        <v>300</v>
      </c>
      <c r="K436" s="324">
        <f t="shared" si="101"/>
        <v>65800</v>
      </c>
      <c r="L436" s="46">
        <f t="shared" si="101"/>
        <v>33350</v>
      </c>
      <c r="M436" s="46">
        <f t="shared" si="101"/>
        <v>33350</v>
      </c>
      <c r="N436" s="39">
        <f t="shared" si="100"/>
        <v>300</v>
      </c>
      <c r="O436" s="220">
        <f t="shared" si="94"/>
        <v>0</v>
      </c>
      <c r="Q436" s="26"/>
      <c r="R436" s="26"/>
    </row>
    <row r="437" spans="1:18" ht="20.100000000000001" hidden="1" customHeight="1" x14ac:dyDescent="0.25">
      <c r="A437" s="199"/>
      <c r="B437" s="199"/>
      <c r="C437" s="199"/>
      <c r="D437" s="199"/>
      <c r="E437" s="196" t="s">
        <v>220</v>
      </c>
      <c r="F437" s="50"/>
      <c r="G437" s="205" t="s">
        <v>468</v>
      </c>
      <c r="H437" s="50" t="s">
        <v>221</v>
      </c>
      <c r="I437" s="45">
        <f t="shared" si="101"/>
        <v>65500</v>
      </c>
      <c r="J437" s="324">
        <f t="shared" si="101"/>
        <v>300</v>
      </c>
      <c r="K437" s="324">
        <f t="shared" si="101"/>
        <v>65800</v>
      </c>
      <c r="L437" s="46">
        <f t="shared" si="101"/>
        <v>33350</v>
      </c>
      <c r="M437" s="46">
        <f t="shared" si="101"/>
        <v>33350</v>
      </c>
      <c r="N437" s="39">
        <f t="shared" si="100"/>
        <v>300</v>
      </c>
      <c r="O437" s="220">
        <f t="shared" si="94"/>
        <v>0</v>
      </c>
      <c r="Q437" s="26"/>
      <c r="R437" s="26"/>
    </row>
    <row r="438" spans="1:18" ht="20.100000000000001" hidden="1" customHeight="1" x14ac:dyDescent="0.25">
      <c r="A438" s="199"/>
      <c r="B438" s="199"/>
      <c r="C438" s="199"/>
      <c r="D438" s="199"/>
      <c r="E438" s="196"/>
      <c r="F438" s="50" t="s">
        <v>222</v>
      </c>
      <c r="G438" s="205" t="s">
        <v>468</v>
      </c>
      <c r="H438" s="50" t="s">
        <v>221</v>
      </c>
      <c r="I438" s="45">
        <v>65500</v>
      </c>
      <c r="J438" s="324">
        <f>K438-I438</f>
        <v>300</v>
      </c>
      <c r="K438" s="324">
        <f>65500+300</f>
        <v>65800</v>
      </c>
      <c r="L438" s="46">
        <v>33350</v>
      </c>
      <c r="M438" s="46">
        <v>33350</v>
      </c>
      <c r="N438" s="39">
        <f t="shared" si="100"/>
        <v>300</v>
      </c>
      <c r="O438" s="220">
        <f t="shared" si="94"/>
        <v>0</v>
      </c>
      <c r="Q438" s="26"/>
      <c r="R438" s="26"/>
    </row>
    <row r="439" spans="1:18" ht="20.100000000000001" hidden="1" customHeight="1" x14ac:dyDescent="0.25">
      <c r="A439" s="199"/>
      <c r="B439" s="199"/>
      <c r="C439" s="199"/>
      <c r="D439" s="199">
        <v>3239</v>
      </c>
      <c r="E439" s="199"/>
      <c r="F439" s="56"/>
      <c r="G439" s="205" t="s">
        <v>468</v>
      </c>
      <c r="H439" s="50" t="s">
        <v>42</v>
      </c>
      <c r="I439" s="45">
        <f>I440+I443+I445+I447</f>
        <v>398000</v>
      </c>
      <c r="J439" s="324">
        <f>J440+J443+J445+J447</f>
        <v>25250</v>
      </c>
      <c r="K439" s="324">
        <f>K440+K443+K445+K447</f>
        <v>423250</v>
      </c>
      <c r="L439" s="46">
        <f>L440+L443+L445+L447</f>
        <v>325600</v>
      </c>
      <c r="M439" s="46">
        <f>M440+M443+M445+M447</f>
        <v>325600</v>
      </c>
      <c r="N439" s="39">
        <f t="shared" si="100"/>
        <v>25250</v>
      </c>
      <c r="O439" s="220">
        <f t="shared" si="94"/>
        <v>0</v>
      </c>
      <c r="Q439" s="26"/>
      <c r="R439" s="26"/>
    </row>
    <row r="440" spans="1:18" ht="30" hidden="1" customHeight="1" x14ac:dyDescent="0.25">
      <c r="A440" s="199"/>
      <c r="B440" s="199"/>
      <c r="C440" s="199"/>
      <c r="D440" s="199"/>
      <c r="E440" s="196" t="s">
        <v>223</v>
      </c>
      <c r="F440" s="50"/>
      <c r="G440" s="205" t="s">
        <v>468</v>
      </c>
      <c r="H440" s="50" t="s">
        <v>224</v>
      </c>
      <c r="I440" s="45">
        <f>I441+I442</f>
        <v>28000</v>
      </c>
      <c r="J440" s="324">
        <f>J441+J442</f>
        <v>0</v>
      </c>
      <c r="K440" s="324">
        <f>K441+K442</f>
        <v>28000</v>
      </c>
      <c r="L440" s="46">
        <f>L441</f>
        <v>8250</v>
      </c>
      <c r="M440" s="46">
        <f>M441</f>
        <v>8250</v>
      </c>
      <c r="N440" s="39">
        <f t="shared" si="100"/>
        <v>0</v>
      </c>
      <c r="O440" s="220">
        <f t="shared" si="94"/>
        <v>0</v>
      </c>
      <c r="Q440" s="26"/>
      <c r="R440" s="26"/>
    </row>
    <row r="441" spans="1:18" ht="30" hidden="1" customHeight="1" x14ac:dyDescent="0.25">
      <c r="A441" s="199"/>
      <c r="B441" s="199"/>
      <c r="C441" s="199"/>
      <c r="D441" s="199"/>
      <c r="E441" s="196"/>
      <c r="F441" s="50" t="s">
        <v>225</v>
      </c>
      <c r="G441" s="205" t="s">
        <v>468</v>
      </c>
      <c r="H441" s="50" t="s">
        <v>224</v>
      </c>
      <c r="I441" s="45">
        <v>28000</v>
      </c>
      <c r="J441" s="324">
        <f>K441-I441</f>
        <v>0</v>
      </c>
      <c r="K441" s="324">
        <v>28000</v>
      </c>
      <c r="L441" s="46">
        <f>15000-6750</f>
        <v>8250</v>
      </c>
      <c r="M441" s="46">
        <f>15000-6750</f>
        <v>8250</v>
      </c>
      <c r="N441" s="39">
        <f t="shared" si="100"/>
        <v>0</v>
      </c>
      <c r="O441" s="220">
        <f t="shared" si="94"/>
        <v>0</v>
      </c>
      <c r="Q441" s="26"/>
      <c r="R441" s="26"/>
    </row>
    <row r="442" spans="1:18" s="180" customFormat="1" ht="30" hidden="1" customHeight="1" x14ac:dyDescent="0.25">
      <c r="A442" s="199"/>
      <c r="B442" s="199"/>
      <c r="C442" s="199"/>
      <c r="D442" s="199"/>
      <c r="E442" s="196"/>
      <c r="F442" s="50" t="s">
        <v>457</v>
      </c>
      <c r="G442" s="205" t="s">
        <v>468</v>
      </c>
      <c r="H442" s="50" t="s">
        <v>456</v>
      </c>
      <c r="I442" s="45">
        <v>0</v>
      </c>
      <c r="J442" s="324">
        <f>K442-I442</f>
        <v>0</v>
      </c>
      <c r="K442" s="324">
        <v>0</v>
      </c>
      <c r="L442" s="46"/>
      <c r="M442" s="46"/>
      <c r="N442" s="39">
        <f t="shared" si="100"/>
        <v>0</v>
      </c>
      <c r="O442" s="220">
        <f t="shared" si="94"/>
        <v>0</v>
      </c>
      <c r="P442" s="308"/>
    </row>
    <row r="443" spans="1:18" ht="32.25" hidden="1" customHeight="1" x14ac:dyDescent="0.25">
      <c r="A443" s="199"/>
      <c r="B443" s="199"/>
      <c r="C443" s="199"/>
      <c r="D443" s="199"/>
      <c r="E443" s="196" t="s">
        <v>226</v>
      </c>
      <c r="F443" s="50"/>
      <c r="G443" s="205" t="s">
        <v>468</v>
      </c>
      <c r="H443" s="50" t="s">
        <v>227</v>
      </c>
      <c r="I443" s="45">
        <f>I444</f>
        <v>17000</v>
      </c>
      <c r="J443" s="324">
        <f>J444</f>
        <v>0</v>
      </c>
      <c r="K443" s="324">
        <f>K444</f>
        <v>17000</v>
      </c>
      <c r="L443" s="46">
        <f>L444</f>
        <v>20000</v>
      </c>
      <c r="M443" s="46">
        <f>M444</f>
        <v>20000</v>
      </c>
      <c r="N443" s="39">
        <f t="shared" si="100"/>
        <v>0</v>
      </c>
      <c r="O443" s="220">
        <f t="shared" si="94"/>
        <v>0</v>
      </c>
      <c r="Q443" s="26"/>
      <c r="R443" s="26"/>
    </row>
    <row r="444" spans="1:18" ht="20.100000000000001" hidden="1" customHeight="1" x14ac:dyDescent="0.25">
      <c r="A444" s="199"/>
      <c r="B444" s="199"/>
      <c r="C444" s="199"/>
      <c r="D444" s="199"/>
      <c r="E444" s="196"/>
      <c r="F444" s="50" t="s">
        <v>228</v>
      </c>
      <c r="G444" s="205" t="s">
        <v>468</v>
      </c>
      <c r="H444" s="50" t="s">
        <v>227</v>
      </c>
      <c r="I444" s="45">
        <v>17000</v>
      </c>
      <c r="J444" s="324">
        <f>K444-I444</f>
        <v>0</v>
      </c>
      <c r="K444" s="324">
        <v>17000</v>
      </c>
      <c r="L444" s="46">
        <v>20000</v>
      </c>
      <c r="M444" s="46">
        <v>20000</v>
      </c>
      <c r="N444" s="39">
        <f t="shared" si="100"/>
        <v>0</v>
      </c>
      <c r="O444" s="220">
        <f t="shared" si="94"/>
        <v>0</v>
      </c>
      <c r="Q444" s="26"/>
      <c r="R444" s="26"/>
    </row>
    <row r="445" spans="1:18" ht="20.100000000000001" hidden="1" customHeight="1" x14ac:dyDescent="0.25">
      <c r="A445" s="199"/>
      <c r="B445" s="199"/>
      <c r="C445" s="199"/>
      <c r="D445" s="199"/>
      <c r="E445" s="196" t="s">
        <v>229</v>
      </c>
      <c r="F445" s="50"/>
      <c r="G445" s="205" t="s">
        <v>468</v>
      </c>
      <c r="H445" s="50" t="s">
        <v>230</v>
      </c>
      <c r="I445" s="45">
        <f>I446</f>
        <v>46000</v>
      </c>
      <c r="J445" s="324">
        <f>J446</f>
        <v>5250</v>
      </c>
      <c r="K445" s="324">
        <f>K446</f>
        <v>51250</v>
      </c>
      <c r="L445" s="46">
        <f>L446</f>
        <v>56000</v>
      </c>
      <c r="M445" s="46">
        <f>M446</f>
        <v>56000</v>
      </c>
      <c r="N445" s="39">
        <f t="shared" si="100"/>
        <v>5250</v>
      </c>
      <c r="O445" s="220">
        <f t="shared" si="94"/>
        <v>0</v>
      </c>
      <c r="Q445" s="26"/>
      <c r="R445" s="26"/>
    </row>
    <row r="446" spans="1:18" ht="20.100000000000001" hidden="1" customHeight="1" x14ac:dyDescent="0.25">
      <c r="A446" s="199"/>
      <c r="B446" s="199"/>
      <c r="C446" s="199"/>
      <c r="D446" s="199"/>
      <c r="E446" s="196"/>
      <c r="F446" s="50" t="s">
        <v>231</v>
      </c>
      <c r="G446" s="205" t="s">
        <v>468</v>
      </c>
      <c r="H446" s="50" t="s">
        <v>230</v>
      </c>
      <c r="I446" s="45">
        <v>46000</v>
      </c>
      <c r="J446" s="324">
        <f>K446-I446</f>
        <v>5250</v>
      </c>
      <c r="K446" s="324">
        <f>46000+250+5000</f>
        <v>51250</v>
      </c>
      <c r="L446" s="46">
        <v>56000</v>
      </c>
      <c r="M446" s="46">
        <v>56000</v>
      </c>
      <c r="N446" s="39">
        <f t="shared" si="100"/>
        <v>5250</v>
      </c>
      <c r="O446" s="220">
        <f t="shared" si="94"/>
        <v>0</v>
      </c>
      <c r="Q446" s="26"/>
      <c r="R446" s="26"/>
    </row>
    <row r="447" spans="1:18" ht="20.100000000000001" hidden="1" customHeight="1" x14ac:dyDescent="0.25">
      <c r="A447" s="199"/>
      <c r="B447" s="199"/>
      <c r="C447" s="199"/>
      <c r="D447" s="199"/>
      <c r="E447" s="196" t="s">
        <v>232</v>
      </c>
      <c r="F447" s="50"/>
      <c r="G447" s="205" t="s">
        <v>468</v>
      </c>
      <c r="H447" s="50" t="s">
        <v>233</v>
      </c>
      <c r="I447" s="45">
        <f>I448+I449+I450+I451+I452</f>
        <v>307000</v>
      </c>
      <c r="J447" s="324">
        <f>J448+J449+J450+J451+J452</f>
        <v>20000</v>
      </c>
      <c r="K447" s="324">
        <f>K448+K449+K450+K451+K452</f>
        <v>327000</v>
      </c>
      <c r="L447" s="46">
        <f>L448+L449+L450+L451+L452</f>
        <v>241350</v>
      </c>
      <c r="M447" s="46">
        <f>M448+M449+M450+M451+M452</f>
        <v>241350</v>
      </c>
      <c r="N447" s="39">
        <f t="shared" si="100"/>
        <v>20000</v>
      </c>
      <c r="O447" s="220">
        <f t="shared" si="94"/>
        <v>0</v>
      </c>
      <c r="P447" s="80"/>
      <c r="Q447" s="26"/>
      <c r="R447" s="26"/>
    </row>
    <row r="448" spans="1:18" ht="30" hidden="1" customHeight="1" x14ac:dyDescent="0.25">
      <c r="A448" s="199"/>
      <c r="B448" s="199"/>
      <c r="C448" s="199"/>
      <c r="D448" s="199"/>
      <c r="E448" s="196"/>
      <c r="F448" s="50" t="s">
        <v>234</v>
      </c>
      <c r="G448" s="205" t="s">
        <v>468</v>
      </c>
      <c r="H448" s="50" t="s">
        <v>235</v>
      </c>
      <c r="I448" s="45">
        <v>80000</v>
      </c>
      <c r="J448" s="324">
        <f>K448-I448</f>
        <v>10000</v>
      </c>
      <c r="K448" s="324">
        <v>90000</v>
      </c>
      <c r="L448" s="46">
        <v>70000</v>
      </c>
      <c r="M448" s="46">
        <v>70000</v>
      </c>
      <c r="N448" s="39">
        <f t="shared" si="100"/>
        <v>10000</v>
      </c>
      <c r="O448" s="220">
        <f t="shared" si="94"/>
        <v>0</v>
      </c>
      <c r="P448" s="80"/>
      <c r="Q448" s="26"/>
      <c r="R448" s="26"/>
    </row>
    <row r="449" spans="1:18" ht="30" hidden="1" customHeight="1" x14ac:dyDescent="0.25">
      <c r="A449" s="199"/>
      <c r="B449" s="199"/>
      <c r="C449" s="199"/>
      <c r="D449" s="199"/>
      <c r="E449" s="196"/>
      <c r="F449" s="50" t="s">
        <v>236</v>
      </c>
      <c r="G449" s="205" t="s">
        <v>468</v>
      </c>
      <c r="H449" s="50" t="s">
        <v>237</v>
      </c>
      <c r="I449" s="45">
        <v>50000</v>
      </c>
      <c r="J449" s="324">
        <f>K449-I449</f>
        <v>0</v>
      </c>
      <c r="K449" s="324">
        <v>50000</v>
      </c>
      <c r="L449" s="46">
        <v>30000</v>
      </c>
      <c r="M449" s="46">
        <v>30000</v>
      </c>
      <c r="N449" s="39">
        <f t="shared" si="100"/>
        <v>0</v>
      </c>
      <c r="O449" s="220">
        <f t="shared" si="94"/>
        <v>0</v>
      </c>
      <c r="P449" s="80"/>
      <c r="Q449" s="26"/>
      <c r="R449" s="26"/>
    </row>
    <row r="450" spans="1:18" ht="30" hidden="1" customHeight="1" x14ac:dyDescent="0.25">
      <c r="A450" s="199"/>
      <c r="B450" s="199"/>
      <c r="C450" s="199"/>
      <c r="D450" s="199"/>
      <c r="E450" s="196"/>
      <c r="F450" s="50" t="s">
        <v>238</v>
      </c>
      <c r="G450" s="205" t="s">
        <v>468</v>
      </c>
      <c r="H450" s="50" t="s">
        <v>239</v>
      </c>
      <c r="I450" s="45">
        <v>70000</v>
      </c>
      <c r="J450" s="324">
        <f>K450-I450</f>
        <v>0</v>
      </c>
      <c r="K450" s="324">
        <v>70000</v>
      </c>
      <c r="L450" s="46">
        <f>50000-10000</f>
        <v>40000</v>
      </c>
      <c r="M450" s="46">
        <f>50000-10000</f>
        <v>40000</v>
      </c>
      <c r="N450" s="39">
        <f t="shared" si="100"/>
        <v>0</v>
      </c>
      <c r="O450" s="220">
        <f t="shared" si="94"/>
        <v>0</v>
      </c>
      <c r="P450" s="80"/>
      <c r="Q450" s="26"/>
      <c r="R450" s="26"/>
    </row>
    <row r="451" spans="1:18" ht="30" hidden="1" customHeight="1" x14ac:dyDescent="0.25">
      <c r="A451" s="199"/>
      <c r="B451" s="199"/>
      <c r="C451" s="199"/>
      <c r="D451" s="199"/>
      <c r="E451" s="196"/>
      <c r="F451" s="50" t="s">
        <v>240</v>
      </c>
      <c r="G451" s="205" t="s">
        <v>468</v>
      </c>
      <c r="H451" s="50" t="s">
        <v>241</v>
      </c>
      <c r="I451" s="45">
        <v>90000</v>
      </c>
      <c r="J451" s="324">
        <f>K451-I451</f>
        <v>10000</v>
      </c>
      <c r="K451" s="324">
        <v>100000</v>
      </c>
      <c r="L451" s="46">
        <v>86350</v>
      </c>
      <c r="M451" s="46">
        <v>86350</v>
      </c>
      <c r="N451" s="39">
        <f t="shared" si="100"/>
        <v>10000</v>
      </c>
      <c r="O451" s="220">
        <f t="shared" si="94"/>
        <v>0</v>
      </c>
      <c r="P451" s="80"/>
      <c r="Q451" s="26"/>
      <c r="R451" s="26"/>
    </row>
    <row r="452" spans="1:18" ht="30" hidden="1" customHeight="1" x14ac:dyDescent="0.25">
      <c r="A452" s="199"/>
      <c r="B452" s="199"/>
      <c r="C452" s="199"/>
      <c r="D452" s="199"/>
      <c r="E452" s="196"/>
      <c r="F452" s="50" t="s">
        <v>242</v>
      </c>
      <c r="G452" s="205" t="s">
        <v>468</v>
      </c>
      <c r="H452" s="50" t="s">
        <v>243</v>
      </c>
      <c r="I452" s="45">
        <v>17000</v>
      </c>
      <c r="J452" s="324">
        <f>K452-I452</f>
        <v>0</v>
      </c>
      <c r="K452" s="324">
        <v>17000</v>
      </c>
      <c r="L452" s="46">
        <v>15000</v>
      </c>
      <c r="M452" s="46">
        <v>15000</v>
      </c>
      <c r="N452" s="39">
        <f t="shared" si="100"/>
        <v>0</v>
      </c>
      <c r="O452" s="220">
        <f t="shared" si="94"/>
        <v>0</v>
      </c>
      <c r="P452" s="80"/>
      <c r="Q452" s="26"/>
      <c r="R452" s="26"/>
    </row>
    <row r="453" spans="1:18" s="170" customFormat="1" ht="28.5" hidden="1" customHeight="1" x14ac:dyDescent="0.25">
      <c r="A453" s="199"/>
      <c r="B453" s="199"/>
      <c r="C453" s="197">
        <v>324</v>
      </c>
      <c r="D453" s="199"/>
      <c r="E453" s="196"/>
      <c r="F453" s="50"/>
      <c r="G453" s="205"/>
      <c r="H453" s="55" t="s">
        <v>43</v>
      </c>
      <c r="I453" s="37">
        <f t="shared" ref="I453:M455" si="102">I454</f>
        <v>0</v>
      </c>
      <c r="J453" s="323">
        <f t="shared" si="102"/>
        <v>0</v>
      </c>
      <c r="K453" s="323">
        <f t="shared" si="102"/>
        <v>0</v>
      </c>
      <c r="L453" s="167">
        <f t="shared" si="102"/>
        <v>25000</v>
      </c>
      <c r="M453" s="167">
        <f t="shared" si="102"/>
        <v>25000</v>
      </c>
      <c r="N453" s="39">
        <f t="shared" si="100"/>
        <v>0</v>
      </c>
      <c r="O453" s="220">
        <f t="shared" si="94"/>
        <v>0</v>
      </c>
      <c r="P453" s="80"/>
      <c r="Q453" s="169"/>
      <c r="R453" s="169"/>
    </row>
    <row r="454" spans="1:18" ht="30" hidden="1" customHeight="1" x14ac:dyDescent="0.25">
      <c r="A454" s="199"/>
      <c r="B454" s="199"/>
      <c r="C454" s="199"/>
      <c r="D454" s="199">
        <v>3241</v>
      </c>
      <c r="E454" s="196"/>
      <c r="F454" s="50"/>
      <c r="G454" s="205" t="s">
        <v>468</v>
      </c>
      <c r="H454" s="50" t="s">
        <v>43</v>
      </c>
      <c r="I454" s="45">
        <f t="shared" si="102"/>
        <v>0</v>
      </c>
      <c r="J454" s="324">
        <f t="shared" si="102"/>
        <v>0</v>
      </c>
      <c r="K454" s="324">
        <f t="shared" si="102"/>
        <v>0</v>
      </c>
      <c r="L454" s="51">
        <f t="shared" si="102"/>
        <v>25000</v>
      </c>
      <c r="M454" s="51">
        <f t="shared" si="102"/>
        <v>25000</v>
      </c>
      <c r="N454" s="39">
        <f t="shared" si="100"/>
        <v>0</v>
      </c>
      <c r="O454" s="220">
        <f t="shared" si="94"/>
        <v>0</v>
      </c>
      <c r="P454" s="80"/>
    </row>
    <row r="455" spans="1:18" ht="20.100000000000001" hidden="1" customHeight="1" x14ac:dyDescent="0.25">
      <c r="A455" s="199"/>
      <c r="B455" s="199"/>
      <c r="C455" s="199"/>
      <c r="D455" s="199"/>
      <c r="E455" s="196" t="s">
        <v>244</v>
      </c>
      <c r="F455" s="50"/>
      <c r="G455" s="205" t="s">
        <v>468</v>
      </c>
      <c r="H455" s="50" t="s">
        <v>245</v>
      </c>
      <c r="I455" s="45">
        <f t="shared" si="102"/>
        <v>0</v>
      </c>
      <c r="J455" s="324">
        <f t="shared" si="102"/>
        <v>0</v>
      </c>
      <c r="K455" s="324">
        <f t="shared" si="102"/>
        <v>0</v>
      </c>
      <c r="L455" s="51">
        <f t="shared" si="102"/>
        <v>25000</v>
      </c>
      <c r="M455" s="51">
        <f t="shared" si="102"/>
        <v>25000</v>
      </c>
      <c r="N455" s="39">
        <f t="shared" si="100"/>
        <v>0</v>
      </c>
      <c r="O455" s="220">
        <f t="shared" si="94"/>
        <v>0</v>
      </c>
    </row>
    <row r="456" spans="1:18" ht="36.75" hidden="1" customHeight="1" x14ac:dyDescent="0.25">
      <c r="A456" s="199"/>
      <c r="B456" s="199"/>
      <c r="C456" s="199"/>
      <c r="D456" s="199"/>
      <c r="E456" s="196"/>
      <c r="F456" s="50" t="s">
        <v>246</v>
      </c>
      <c r="G456" s="205" t="s">
        <v>468</v>
      </c>
      <c r="H456" s="50" t="s">
        <v>245</v>
      </c>
      <c r="I456" s="45">
        <v>0</v>
      </c>
      <c r="J456" s="324">
        <f>K456-I456</f>
        <v>0</v>
      </c>
      <c r="K456" s="324">
        <v>0</v>
      </c>
      <c r="L456" s="46">
        <v>25000</v>
      </c>
      <c r="M456" s="46">
        <v>25000</v>
      </c>
      <c r="N456" s="39">
        <f t="shared" si="100"/>
        <v>0</v>
      </c>
      <c r="O456" s="220">
        <f t="shared" si="94"/>
        <v>0</v>
      </c>
    </row>
    <row r="457" spans="1:18" s="166" customFormat="1" ht="20.100000000000001" customHeight="1" x14ac:dyDescent="0.25">
      <c r="A457" s="197"/>
      <c r="B457" s="197"/>
      <c r="C457" s="197">
        <v>329</v>
      </c>
      <c r="D457" s="197"/>
      <c r="E457" s="197"/>
      <c r="F457" s="54"/>
      <c r="G457" s="205" t="s">
        <v>468</v>
      </c>
      <c r="H457" s="55" t="s">
        <v>45</v>
      </c>
      <c r="I457" s="37">
        <f>I458+I461+I468+I471+I474+I485+I482</f>
        <v>278000</v>
      </c>
      <c r="J457" s="323">
        <f t="shared" ref="J457:K457" si="103">J458+J461+J468+J471+J474+J485+J482</f>
        <v>59000</v>
      </c>
      <c r="K457" s="323">
        <f t="shared" si="103"/>
        <v>337000</v>
      </c>
      <c r="L457" s="164">
        <f>L458+L461+L468+L471+L474+L485</f>
        <v>242000</v>
      </c>
      <c r="M457" s="164">
        <f>M458+M461+M468+M471+M474+M485</f>
        <v>242000</v>
      </c>
      <c r="N457" s="39">
        <f t="shared" si="100"/>
        <v>59000</v>
      </c>
      <c r="O457" s="220">
        <f t="shared" si="94"/>
        <v>0</v>
      </c>
      <c r="P457" s="311"/>
      <c r="Q457" s="165"/>
      <c r="R457" s="165"/>
    </row>
    <row r="458" spans="1:18" ht="30" hidden="1" customHeight="1" x14ac:dyDescent="0.25">
      <c r="A458" s="199"/>
      <c r="B458" s="199"/>
      <c r="C458" s="199"/>
      <c r="D458" s="199">
        <v>3291</v>
      </c>
      <c r="E458" s="199"/>
      <c r="F458" s="56"/>
      <c r="G458" s="205" t="s">
        <v>468</v>
      </c>
      <c r="H458" s="50" t="s">
        <v>248</v>
      </c>
      <c r="I458" s="45">
        <f t="shared" ref="I458:M459" si="104">I459</f>
        <v>60000</v>
      </c>
      <c r="J458" s="324">
        <f t="shared" si="104"/>
        <v>3000</v>
      </c>
      <c r="K458" s="324">
        <f t="shared" si="104"/>
        <v>63000</v>
      </c>
      <c r="L458" s="46">
        <f t="shared" si="104"/>
        <v>87000</v>
      </c>
      <c r="M458" s="46">
        <f t="shared" si="104"/>
        <v>87000</v>
      </c>
      <c r="N458" s="39">
        <f t="shared" si="100"/>
        <v>3000</v>
      </c>
      <c r="O458" s="220">
        <f t="shared" si="94"/>
        <v>0</v>
      </c>
    </row>
    <row r="459" spans="1:18" ht="30" hidden="1" customHeight="1" x14ac:dyDescent="0.25">
      <c r="A459" s="199"/>
      <c r="B459" s="199"/>
      <c r="C459" s="199"/>
      <c r="D459" s="199"/>
      <c r="E459" s="196" t="s">
        <v>249</v>
      </c>
      <c r="F459" s="50"/>
      <c r="G459" s="205" t="s">
        <v>468</v>
      </c>
      <c r="H459" s="50" t="s">
        <v>250</v>
      </c>
      <c r="I459" s="45">
        <f t="shared" si="104"/>
        <v>60000</v>
      </c>
      <c r="J459" s="324">
        <f t="shared" si="104"/>
        <v>3000</v>
      </c>
      <c r="K459" s="324">
        <f t="shared" si="104"/>
        <v>63000</v>
      </c>
      <c r="L459" s="46">
        <f t="shared" si="104"/>
        <v>87000</v>
      </c>
      <c r="M459" s="46">
        <f t="shared" si="104"/>
        <v>87000</v>
      </c>
      <c r="N459" s="39">
        <f t="shared" si="100"/>
        <v>3000</v>
      </c>
      <c r="O459" s="220">
        <f t="shared" si="94"/>
        <v>0</v>
      </c>
    </row>
    <row r="460" spans="1:18" ht="30" hidden="1" customHeight="1" x14ac:dyDescent="0.25">
      <c r="A460" s="199"/>
      <c r="B460" s="199"/>
      <c r="C460" s="199"/>
      <c r="D460" s="199"/>
      <c r="E460" s="196"/>
      <c r="F460" s="50" t="s">
        <v>251</v>
      </c>
      <c r="G460" s="205" t="s">
        <v>468</v>
      </c>
      <c r="H460" s="50" t="s">
        <v>250</v>
      </c>
      <c r="I460" s="45">
        <v>60000</v>
      </c>
      <c r="J460" s="324">
        <f>K460-I460</f>
        <v>3000</v>
      </c>
      <c r="K460" s="324">
        <v>63000</v>
      </c>
      <c r="L460" s="46">
        <v>87000</v>
      </c>
      <c r="M460" s="46">
        <v>87000</v>
      </c>
      <c r="N460" s="39">
        <f t="shared" si="100"/>
        <v>3000</v>
      </c>
      <c r="O460" s="220">
        <f t="shared" si="94"/>
        <v>0</v>
      </c>
    </row>
    <row r="461" spans="1:18" ht="20.100000000000001" hidden="1" customHeight="1" x14ac:dyDescent="0.25">
      <c r="A461" s="199"/>
      <c r="B461" s="199"/>
      <c r="C461" s="199"/>
      <c r="D461" s="199">
        <v>3292</v>
      </c>
      <c r="E461" s="199"/>
      <c r="F461" s="56"/>
      <c r="G461" s="205" t="s">
        <v>468</v>
      </c>
      <c r="H461" s="50" t="s">
        <v>47</v>
      </c>
      <c r="I461" s="45">
        <f>I462+I466+I464</f>
        <v>62000</v>
      </c>
      <c r="J461" s="324">
        <f>J462+J466+J464</f>
        <v>4000</v>
      </c>
      <c r="K461" s="324">
        <f>K462+K466+K464</f>
        <v>66000</v>
      </c>
      <c r="L461" s="51">
        <f t="shared" ref="L461:M461" si="105">L462+L466+L464</f>
        <v>60000</v>
      </c>
      <c r="M461" s="51">
        <f t="shared" si="105"/>
        <v>60000</v>
      </c>
      <c r="N461" s="39">
        <f t="shared" si="100"/>
        <v>4000</v>
      </c>
      <c r="O461" s="220">
        <f t="shared" si="94"/>
        <v>0</v>
      </c>
    </row>
    <row r="462" spans="1:18" ht="20.100000000000001" hidden="1" customHeight="1" x14ac:dyDescent="0.25">
      <c r="A462" s="199"/>
      <c r="B462" s="199"/>
      <c r="C462" s="199"/>
      <c r="D462" s="199"/>
      <c r="E462" s="196" t="s">
        <v>252</v>
      </c>
      <c r="F462" s="50"/>
      <c r="G462" s="205" t="s">
        <v>468</v>
      </c>
      <c r="H462" s="50" t="s">
        <v>253</v>
      </c>
      <c r="I462" s="45">
        <f>I463</f>
        <v>18000</v>
      </c>
      <c r="J462" s="324">
        <f>J463</f>
        <v>0</v>
      </c>
      <c r="K462" s="324">
        <f>K463</f>
        <v>18000</v>
      </c>
      <c r="L462" s="46">
        <f>L463</f>
        <v>20000</v>
      </c>
      <c r="M462" s="46">
        <f>M463</f>
        <v>20000</v>
      </c>
      <c r="N462" s="39">
        <f t="shared" si="100"/>
        <v>0</v>
      </c>
      <c r="O462" s="220">
        <f t="shared" si="94"/>
        <v>0</v>
      </c>
    </row>
    <row r="463" spans="1:18" ht="20.100000000000001" hidden="1" customHeight="1" x14ac:dyDescent="0.25">
      <c r="A463" s="199"/>
      <c r="B463" s="199"/>
      <c r="C463" s="199"/>
      <c r="D463" s="199"/>
      <c r="E463" s="196"/>
      <c r="F463" s="50" t="s">
        <v>254</v>
      </c>
      <c r="G463" s="205" t="s">
        <v>468</v>
      </c>
      <c r="H463" s="50" t="s">
        <v>253</v>
      </c>
      <c r="I463" s="45">
        <v>18000</v>
      </c>
      <c r="J463" s="324">
        <f>K463-I463</f>
        <v>0</v>
      </c>
      <c r="K463" s="324">
        <v>18000</v>
      </c>
      <c r="L463" s="46">
        <v>20000</v>
      </c>
      <c r="M463" s="46">
        <v>20000</v>
      </c>
      <c r="N463" s="39">
        <f t="shared" si="100"/>
        <v>0</v>
      </c>
      <c r="O463" s="220">
        <f t="shared" si="94"/>
        <v>0</v>
      </c>
    </row>
    <row r="464" spans="1:18" ht="20.100000000000001" hidden="1" customHeight="1" x14ac:dyDescent="0.25">
      <c r="A464" s="199"/>
      <c r="B464" s="199"/>
      <c r="C464" s="199"/>
      <c r="D464" s="199"/>
      <c r="E464" s="196" t="s">
        <v>378</v>
      </c>
      <c r="F464" s="50"/>
      <c r="G464" s="205" t="s">
        <v>468</v>
      </c>
      <c r="H464" s="50" t="s">
        <v>380</v>
      </c>
      <c r="I464" s="45">
        <f>I465</f>
        <v>18000</v>
      </c>
      <c r="J464" s="324">
        <f>J465</f>
        <v>0</v>
      </c>
      <c r="K464" s="324">
        <f>K465</f>
        <v>18000</v>
      </c>
      <c r="L464" s="51">
        <f t="shared" ref="L464:M464" si="106">L465</f>
        <v>15000</v>
      </c>
      <c r="M464" s="51">
        <f t="shared" si="106"/>
        <v>15000</v>
      </c>
      <c r="N464" s="39">
        <f t="shared" si="100"/>
        <v>0</v>
      </c>
      <c r="O464" s="220">
        <f t="shared" si="94"/>
        <v>0</v>
      </c>
    </row>
    <row r="465" spans="1:18" ht="20.100000000000001" hidden="1" customHeight="1" x14ac:dyDescent="0.25">
      <c r="A465" s="199"/>
      <c r="B465" s="199"/>
      <c r="C465" s="199"/>
      <c r="D465" s="199"/>
      <c r="E465" s="196"/>
      <c r="F465" s="50" t="s">
        <v>379</v>
      </c>
      <c r="G465" s="205" t="s">
        <v>468</v>
      </c>
      <c r="H465" s="50" t="s">
        <v>380</v>
      </c>
      <c r="I465" s="45">
        <v>18000</v>
      </c>
      <c r="J465" s="324">
        <f>K465-I465</f>
        <v>0</v>
      </c>
      <c r="K465" s="324">
        <v>18000</v>
      </c>
      <c r="L465" s="46">
        <v>15000</v>
      </c>
      <c r="M465" s="46">
        <v>15000</v>
      </c>
      <c r="N465" s="39">
        <f t="shared" si="100"/>
        <v>0</v>
      </c>
      <c r="O465" s="220">
        <f t="shared" si="94"/>
        <v>0</v>
      </c>
    </row>
    <row r="466" spans="1:18" ht="20.100000000000001" hidden="1" customHeight="1" x14ac:dyDescent="0.25">
      <c r="A466" s="199"/>
      <c r="B466" s="199"/>
      <c r="C466" s="199"/>
      <c r="D466" s="199"/>
      <c r="E466" s="196" t="s">
        <v>255</v>
      </c>
      <c r="F466" s="50"/>
      <c r="G466" s="205" t="s">
        <v>468</v>
      </c>
      <c r="H466" s="50" t="s">
        <v>256</v>
      </c>
      <c r="I466" s="45">
        <f>I467</f>
        <v>26000</v>
      </c>
      <c r="J466" s="324">
        <f>J467</f>
        <v>4000</v>
      </c>
      <c r="K466" s="324">
        <f>K467</f>
        <v>30000</v>
      </c>
      <c r="L466" s="46">
        <f>L467</f>
        <v>25000</v>
      </c>
      <c r="M466" s="46">
        <f>M467</f>
        <v>25000</v>
      </c>
      <c r="N466" s="39">
        <f t="shared" si="100"/>
        <v>4000</v>
      </c>
      <c r="O466" s="220">
        <f t="shared" ref="O466:O531" si="107">N466-J466</f>
        <v>0</v>
      </c>
    </row>
    <row r="467" spans="1:18" ht="20.100000000000001" hidden="1" customHeight="1" x14ac:dyDescent="0.25">
      <c r="A467" s="199"/>
      <c r="B467" s="199"/>
      <c r="C467" s="199"/>
      <c r="D467" s="199"/>
      <c r="E467" s="196"/>
      <c r="F467" s="50" t="s">
        <v>257</v>
      </c>
      <c r="G467" s="205" t="s">
        <v>468</v>
      </c>
      <c r="H467" s="50" t="s">
        <v>256</v>
      </c>
      <c r="I467" s="45">
        <v>26000</v>
      </c>
      <c r="J467" s="324">
        <f>K467-I467</f>
        <v>4000</v>
      </c>
      <c r="K467" s="324">
        <v>30000</v>
      </c>
      <c r="L467" s="46">
        <v>25000</v>
      </c>
      <c r="M467" s="46">
        <v>25000</v>
      </c>
      <c r="N467" s="39">
        <f t="shared" si="100"/>
        <v>4000</v>
      </c>
      <c r="O467" s="220">
        <f t="shared" si="107"/>
        <v>0</v>
      </c>
    </row>
    <row r="468" spans="1:18" ht="20.100000000000001" hidden="1" customHeight="1" x14ac:dyDescent="0.25">
      <c r="A468" s="199"/>
      <c r="B468" s="199"/>
      <c r="C468" s="199"/>
      <c r="D468" s="199">
        <v>3293</v>
      </c>
      <c r="E468" s="199"/>
      <c r="F468" s="56"/>
      <c r="G468" s="205" t="s">
        <v>468</v>
      </c>
      <c r="H468" s="50" t="s">
        <v>48</v>
      </c>
      <c r="I468" s="45">
        <f t="shared" ref="I468:M469" si="108">I469</f>
        <v>40000</v>
      </c>
      <c r="J468" s="324">
        <f t="shared" si="108"/>
        <v>0</v>
      </c>
      <c r="K468" s="324">
        <f t="shared" si="108"/>
        <v>40000</v>
      </c>
      <c r="L468" s="46">
        <f t="shared" si="108"/>
        <v>30000</v>
      </c>
      <c r="M468" s="46">
        <f t="shared" si="108"/>
        <v>30000</v>
      </c>
      <c r="N468" s="39">
        <f t="shared" si="100"/>
        <v>0</v>
      </c>
      <c r="O468" s="220">
        <f t="shared" si="107"/>
        <v>0</v>
      </c>
    </row>
    <row r="469" spans="1:18" ht="20.100000000000001" hidden="1" customHeight="1" x14ac:dyDescent="0.25">
      <c r="A469" s="199"/>
      <c r="B469" s="199"/>
      <c r="C469" s="199"/>
      <c r="D469" s="199"/>
      <c r="E469" s="196" t="s">
        <v>258</v>
      </c>
      <c r="F469" s="50"/>
      <c r="G469" s="205" t="s">
        <v>468</v>
      </c>
      <c r="H469" s="50" t="s">
        <v>48</v>
      </c>
      <c r="I469" s="45">
        <f t="shared" si="108"/>
        <v>40000</v>
      </c>
      <c r="J469" s="324">
        <f t="shared" si="108"/>
        <v>0</v>
      </c>
      <c r="K469" s="324">
        <f t="shared" si="108"/>
        <v>40000</v>
      </c>
      <c r="L469" s="46">
        <f t="shared" si="108"/>
        <v>30000</v>
      </c>
      <c r="M469" s="46">
        <f t="shared" si="108"/>
        <v>30000</v>
      </c>
      <c r="N469" s="39">
        <f t="shared" si="100"/>
        <v>0</v>
      </c>
      <c r="O469" s="220">
        <f t="shared" si="107"/>
        <v>0</v>
      </c>
      <c r="P469" s="307"/>
      <c r="Q469" s="26"/>
      <c r="R469" s="26"/>
    </row>
    <row r="470" spans="1:18" ht="20.100000000000001" hidden="1" customHeight="1" x14ac:dyDescent="0.25">
      <c r="A470" s="199"/>
      <c r="B470" s="199"/>
      <c r="C470" s="199"/>
      <c r="D470" s="199"/>
      <c r="E470" s="196"/>
      <c r="F470" s="50" t="s">
        <v>259</v>
      </c>
      <c r="G470" s="205" t="s">
        <v>468</v>
      </c>
      <c r="H470" s="50" t="s">
        <v>48</v>
      </c>
      <c r="I470" s="45">
        <v>40000</v>
      </c>
      <c r="J470" s="324">
        <f>K470-I470</f>
        <v>0</v>
      </c>
      <c r="K470" s="324">
        <v>40000</v>
      </c>
      <c r="L470" s="46">
        <v>30000</v>
      </c>
      <c r="M470" s="46">
        <v>30000</v>
      </c>
      <c r="N470" s="39">
        <f t="shared" si="100"/>
        <v>0</v>
      </c>
      <c r="O470" s="220">
        <f t="shared" si="107"/>
        <v>0</v>
      </c>
      <c r="P470" s="307"/>
      <c r="Q470" s="26"/>
      <c r="R470" s="26"/>
    </row>
    <row r="471" spans="1:18" ht="20.100000000000001" hidden="1" customHeight="1" x14ac:dyDescent="0.25">
      <c r="A471" s="199"/>
      <c r="B471" s="199"/>
      <c r="C471" s="199"/>
      <c r="D471" s="199">
        <v>3294</v>
      </c>
      <c r="E471" s="199"/>
      <c r="F471" s="56"/>
      <c r="G471" s="205" t="s">
        <v>468</v>
      </c>
      <c r="H471" s="50" t="s">
        <v>49</v>
      </c>
      <c r="I471" s="45">
        <f t="shared" ref="I471:M472" si="109">I472</f>
        <v>13000</v>
      </c>
      <c r="J471" s="324">
        <f t="shared" si="109"/>
        <v>2000</v>
      </c>
      <c r="K471" s="324">
        <f t="shared" si="109"/>
        <v>15000</v>
      </c>
      <c r="L471" s="46">
        <f t="shared" si="109"/>
        <v>10000</v>
      </c>
      <c r="M471" s="46">
        <f t="shared" si="109"/>
        <v>10000</v>
      </c>
      <c r="N471" s="39">
        <f t="shared" si="100"/>
        <v>2000</v>
      </c>
      <c r="O471" s="220">
        <f t="shared" si="107"/>
        <v>0</v>
      </c>
      <c r="P471" s="307"/>
      <c r="Q471" s="26"/>
      <c r="R471" s="26"/>
    </row>
    <row r="472" spans="1:18" ht="20.100000000000001" hidden="1" customHeight="1" x14ac:dyDescent="0.25">
      <c r="A472" s="199"/>
      <c r="B472" s="199"/>
      <c r="C472" s="199"/>
      <c r="D472" s="199"/>
      <c r="E472" s="196" t="s">
        <v>260</v>
      </c>
      <c r="F472" s="50"/>
      <c r="G472" s="205" t="s">
        <v>468</v>
      </c>
      <c r="H472" s="50" t="s">
        <v>261</v>
      </c>
      <c r="I472" s="45">
        <f t="shared" si="109"/>
        <v>13000</v>
      </c>
      <c r="J472" s="324">
        <f t="shared" si="109"/>
        <v>2000</v>
      </c>
      <c r="K472" s="324">
        <f t="shared" si="109"/>
        <v>15000</v>
      </c>
      <c r="L472" s="46">
        <f t="shared" si="109"/>
        <v>10000</v>
      </c>
      <c r="M472" s="46">
        <f t="shared" si="109"/>
        <v>10000</v>
      </c>
      <c r="N472" s="39">
        <f t="shared" si="100"/>
        <v>2000</v>
      </c>
      <c r="O472" s="220">
        <f t="shared" si="107"/>
        <v>0</v>
      </c>
      <c r="P472" s="307"/>
      <c r="Q472" s="26"/>
      <c r="R472" s="26"/>
    </row>
    <row r="473" spans="1:18" ht="20.100000000000001" hidden="1" customHeight="1" x14ac:dyDescent="0.25">
      <c r="A473" s="199"/>
      <c r="B473" s="199"/>
      <c r="C473" s="199"/>
      <c r="D473" s="199"/>
      <c r="E473" s="196"/>
      <c r="F473" s="50" t="s">
        <v>262</v>
      </c>
      <c r="G473" s="205" t="s">
        <v>468</v>
      </c>
      <c r="H473" s="50" t="s">
        <v>261</v>
      </c>
      <c r="I473" s="45">
        <v>13000</v>
      </c>
      <c r="J473" s="324">
        <f>K473-I473</f>
        <v>2000</v>
      </c>
      <c r="K473" s="324">
        <v>15000</v>
      </c>
      <c r="L473" s="46">
        <v>10000</v>
      </c>
      <c r="M473" s="46">
        <v>10000</v>
      </c>
      <c r="N473" s="39">
        <f t="shared" si="100"/>
        <v>2000</v>
      </c>
      <c r="O473" s="220">
        <f t="shared" si="107"/>
        <v>0</v>
      </c>
      <c r="P473" s="307"/>
      <c r="Q473" s="26"/>
      <c r="R473" s="26"/>
    </row>
    <row r="474" spans="1:18" ht="20.100000000000001" hidden="1" customHeight="1" x14ac:dyDescent="0.25">
      <c r="A474" s="199"/>
      <c r="B474" s="199"/>
      <c r="C474" s="199"/>
      <c r="D474" s="199">
        <v>3295</v>
      </c>
      <c r="E474" s="199"/>
      <c r="F474" s="56"/>
      <c r="G474" s="205" t="s">
        <v>468</v>
      </c>
      <c r="H474" s="50" t="s">
        <v>50</v>
      </c>
      <c r="I474" s="45">
        <f>I477+I479+I475</f>
        <v>73000</v>
      </c>
      <c r="J474" s="324">
        <f t="shared" ref="J474:K474" si="110">J477+J479+J475</f>
        <v>5000</v>
      </c>
      <c r="K474" s="324">
        <f t="shared" si="110"/>
        <v>78000</v>
      </c>
      <c r="L474" s="46">
        <f>L477+L479</f>
        <v>50000</v>
      </c>
      <c r="M474" s="46">
        <f>M477+M479</f>
        <v>50000</v>
      </c>
      <c r="N474" s="39">
        <f t="shared" si="100"/>
        <v>5000</v>
      </c>
      <c r="O474" s="220">
        <f t="shared" si="107"/>
        <v>0</v>
      </c>
      <c r="P474" s="307"/>
      <c r="Q474" s="26"/>
      <c r="R474" s="26"/>
    </row>
    <row r="475" spans="1:18" ht="20.100000000000001" hidden="1" customHeight="1" x14ac:dyDescent="0.2">
      <c r="A475" s="199"/>
      <c r="B475" s="199"/>
      <c r="C475" s="199"/>
      <c r="D475" s="199"/>
      <c r="E475" s="97">
        <v>32952</v>
      </c>
      <c r="F475" s="97"/>
      <c r="G475" s="205" t="s">
        <v>468</v>
      </c>
      <c r="H475" s="98" t="s">
        <v>502</v>
      </c>
      <c r="I475" s="45">
        <f>I476</f>
        <v>5000</v>
      </c>
      <c r="J475" s="324">
        <f t="shared" ref="J475:K475" si="111">J476</f>
        <v>5000</v>
      </c>
      <c r="K475" s="324">
        <f t="shared" si="111"/>
        <v>10000</v>
      </c>
      <c r="L475" s="46"/>
      <c r="M475" s="46"/>
      <c r="N475" s="39">
        <f t="shared" si="100"/>
        <v>5000</v>
      </c>
      <c r="O475" s="220">
        <f t="shared" si="107"/>
        <v>0</v>
      </c>
      <c r="P475" s="307"/>
      <c r="Q475" s="26"/>
      <c r="R475" s="26"/>
    </row>
    <row r="476" spans="1:18" ht="20.100000000000001" hidden="1" customHeight="1" x14ac:dyDescent="0.2">
      <c r="A476" s="199"/>
      <c r="B476" s="199"/>
      <c r="C476" s="199"/>
      <c r="D476" s="199"/>
      <c r="E476" s="97"/>
      <c r="F476" s="97">
        <v>329520</v>
      </c>
      <c r="G476" s="205" t="s">
        <v>468</v>
      </c>
      <c r="H476" s="98" t="s">
        <v>502</v>
      </c>
      <c r="I476" s="45">
        <v>5000</v>
      </c>
      <c r="J476" s="324">
        <f>K476-I476</f>
        <v>5000</v>
      </c>
      <c r="K476" s="324">
        <v>10000</v>
      </c>
      <c r="L476" s="46"/>
      <c r="M476" s="46"/>
      <c r="N476" s="39">
        <f t="shared" si="100"/>
        <v>5000</v>
      </c>
      <c r="O476" s="220">
        <f t="shared" si="107"/>
        <v>0</v>
      </c>
      <c r="P476" s="307"/>
      <c r="Q476" s="26"/>
      <c r="R476" s="26"/>
    </row>
    <row r="477" spans="1:18" ht="30" hidden="1" customHeight="1" x14ac:dyDescent="0.25">
      <c r="A477" s="199"/>
      <c r="B477" s="199"/>
      <c r="C477" s="199"/>
      <c r="D477" s="199"/>
      <c r="E477" s="196" t="s">
        <v>263</v>
      </c>
      <c r="F477" s="50"/>
      <c r="G477" s="205" t="s">
        <v>468</v>
      </c>
      <c r="H477" s="50" t="s">
        <v>264</v>
      </c>
      <c r="I477" s="45">
        <f>I478</f>
        <v>30000</v>
      </c>
      <c r="J477" s="324">
        <f>J478</f>
        <v>0</v>
      </c>
      <c r="K477" s="324">
        <f>K478</f>
        <v>30000</v>
      </c>
      <c r="L477" s="46">
        <f>L478</f>
        <v>20000</v>
      </c>
      <c r="M477" s="46">
        <f>M478</f>
        <v>20000</v>
      </c>
      <c r="N477" s="39">
        <f t="shared" si="100"/>
        <v>0</v>
      </c>
      <c r="O477" s="220">
        <f t="shared" si="107"/>
        <v>0</v>
      </c>
      <c r="P477" s="307"/>
      <c r="Q477" s="26"/>
      <c r="R477" s="26"/>
    </row>
    <row r="478" spans="1:18" ht="30" hidden="1" customHeight="1" x14ac:dyDescent="0.25">
      <c r="A478" s="199"/>
      <c r="B478" s="199"/>
      <c r="C478" s="199"/>
      <c r="D478" s="199"/>
      <c r="E478" s="196"/>
      <c r="F478" s="50" t="s">
        <v>265</v>
      </c>
      <c r="G478" s="205" t="s">
        <v>468</v>
      </c>
      <c r="H478" s="50" t="s">
        <v>264</v>
      </c>
      <c r="I478" s="45">
        <v>30000</v>
      </c>
      <c r="J478" s="324">
        <f>K478-I478</f>
        <v>0</v>
      </c>
      <c r="K478" s="324">
        <v>30000</v>
      </c>
      <c r="L478" s="46">
        <v>20000</v>
      </c>
      <c r="M478" s="46">
        <v>20000</v>
      </c>
      <c r="N478" s="39">
        <f t="shared" si="100"/>
        <v>0</v>
      </c>
      <c r="O478" s="220">
        <f t="shared" si="107"/>
        <v>0</v>
      </c>
      <c r="P478" s="307"/>
      <c r="Q478" s="26"/>
      <c r="R478" s="26"/>
    </row>
    <row r="479" spans="1:18" ht="20.100000000000001" hidden="1" customHeight="1" x14ac:dyDescent="0.25">
      <c r="A479" s="199"/>
      <c r="B479" s="199"/>
      <c r="C479" s="199"/>
      <c r="D479" s="199"/>
      <c r="E479" s="196" t="s">
        <v>266</v>
      </c>
      <c r="F479" s="50"/>
      <c r="G479" s="205" t="s">
        <v>468</v>
      </c>
      <c r="H479" s="50" t="s">
        <v>267</v>
      </c>
      <c r="I479" s="45">
        <f>I480+I481</f>
        <v>38000</v>
      </c>
      <c r="J479" s="324">
        <f>J480+J481</f>
        <v>0</v>
      </c>
      <c r="K479" s="324">
        <f>K480+K481</f>
        <v>38000</v>
      </c>
      <c r="L479" s="46">
        <f>L480+L481</f>
        <v>30000</v>
      </c>
      <c r="M479" s="46">
        <f>M480+M481</f>
        <v>30000</v>
      </c>
      <c r="N479" s="39">
        <f t="shared" si="100"/>
        <v>0</v>
      </c>
      <c r="O479" s="220">
        <f t="shared" si="107"/>
        <v>0</v>
      </c>
      <c r="P479" s="307"/>
      <c r="Q479" s="26"/>
      <c r="R479" s="26"/>
    </row>
    <row r="480" spans="1:18" ht="30" hidden="1" customHeight="1" x14ac:dyDescent="0.25">
      <c r="A480" s="199"/>
      <c r="B480" s="199"/>
      <c r="C480" s="199"/>
      <c r="D480" s="199"/>
      <c r="E480" s="196"/>
      <c r="F480" s="50" t="s">
        <v>268</v>
      </c>
      <c r="G480" s="205" t="s">
        <v>468</v>
      </c>
      <c r="H480" s="50" t="s">
        <v>269</v>
      </c>
      <c r="I480" s="45">
        <v>24000</v>
      </c>
      <c r="J480" s="324">
        <f>K480-I480</f>
        <v>0</v>
      </c>
      <c r="K480" s="324">
        <v>24000</v>
      </c>
      <c r="L480" s="46">
        <v>24000</v>
      </c>
      <c r="M480" s="46">
        <v>24000</v>
      </c>
      <c r="N480" s="39">
        <f t="shared" si="100"/>
        <v>0</v>
      </c>
      <c r="O480" s="220">
        <f t="shared" si="107"/>
        <v>0</v>
      </c>
      <c r="P480" s="307"/>
      <c r="Q480" s="26"/>
      <c r="R480" s="26"/>
    </row>
    <row r="481" spans="1:18" ht="20.100000000000001" hidden="1" customHeight="1" x14ac:dyDescent="0.25">
      <c r="A481" s="199"/>
      <c r="B481" s="199"/>
      <c r="C481" s="199"/>
      <c r="D481" s="199"/>
      <c r="E481" s="196"/>
      <c r="F481" s="50" t="s">
        <v>270</v>
      </c>
      <c r="G481" s="205" t="s">
        <v>468</v>
      </c>
      <c r="H481" s="50" t="s">
        <v>326</v>
      </c>
      <c r="I481" s="45">
        <v>14000</v>
      </c>
      <c r="J481" s="324">
        <f>K481-I481</f>
        <v>0</v>
      </c>
      <c r="K481" s="324">
        <v>14000</v>
      </c>
      <c r="L481" s="46">
        <v>6000</v>
      </c>
      <c r="M481" s="46">
        <v>6000</v>
      </c>
      <c r="N481" s="39">
        <f t="shared" si="100"/>
        <v>0</v>
      </c>
      <c r="O481" s="220">
        <f t="shared" si="107"/>
        <v>0</v>
      </c>
      <c r="P481" s="307"/>
      <c r="Q481" s="26"/>
      <c r="R481" s="26"/>
    </row>
    <row r="482" spans="1:18" ht="20.100000000000001" hidden="1" customHeight="1" x14ac:dyDescent="0.25">
      <c r="A482" s="199"/>
      <c r="B482" s="199"/>
      <c r="C482" s="199"/>
      <c r="D482" s="199">
        <v>3296</v>
      </c>
      <c r="E482" s="199"/>
      <c r="F482" s="56"/>
      <c r="G482" s="205" t="s">
        <v>468</v>
      </c>
      <c r="H482" s="50" t="s">
        <v>272</v>
      </c>
      <c r="I482" s="45">
        <f>I483</f>
        <v>0</v>
      </c>
      <c r="J482" s="324">
        <f t="shared" ref="J482:K482" si="112">J483</f>
        <v>25000</v>
      </c>
      <c r="K482" s="324">
        <f t="shared" si="112"/>
        <v>25000</v>
      </c>
      <c r="L482" s="46"/>
      <c r="M482" s="46"/>
      <c r="N482" s="39">
        <f t="shared" si="100"/>
        <v>25000</v>
      </c>
      <c r="O482" s="220">
        <f t="shared" si="107"/>
        <v>0</v>
      </c>
      <c r="P482" s="307"/>
      <c r="Q482" s="26"/>
      <c r="R482" s="26"/>
    </row>
    <row r="483" spans="1:18" s="218" customFormat="1" ht="20.100000000000001" hidden="1" customHeight="1" x14ac:dyDescent="0.25">
      <c r="A483" s="199"/>
      <c r="B483" s="199"/>
      <c r="C483" s="199"/>
      <c r="D483" s="199"/>
      <c r="E483" s="199">
        <v>32961</v>
      </c>
      <c r="F483" s="56"/>
      <c r="G483" s="205" t="s">
        <v>468</v>
      </c>
      <c r="H483" s="50" t="s">
        <v>272</v>
      </c>
      <c r="I483" s="45">
        <f>I484</f>
        <v>0</v>
      </c>
      <c r="J483" s="324">
        <f t="shared" ref="J483:K483" si="113">J484</f>
        <v>25000</v>
      </c>
      <c r="K483" s="324">
        <f t="shared" si="113"/>
        <v>25000</v>
      </c>
      <c r="L483" s="46"/>
      <c r="M483" s="46"/>
      <c r="N483" s="39">
        <f t="shared" si="100"/>
        <v>25000</v>
      </c>
      <c r="O483" s="220">
        <f t="shared" si="107"/>
        <v>0</v>
      </c>
      <c r="P483" s="309"/>
    </row>
    <row r="484" spans="1:18" s="218" customFormat="1" ht="20.100000000000001" hidden="1" customHeight="1" x14ac:dyDescent="0.25">
      <c r="A484" s="199"/>
      <c r="B484" s="199"/>
      <c r="C484" s="199"/>
      <c r="D484" s="199"/>
      <c r="E484" s="199"/>
      <c r="F484" s="372">
        <v>329610</v>
      </c>
      <c r="G484" s="336" t="s">
        <v>468</v>
      </c>
      <c r="H484" s="369" t="s">
        <v>272</v>
      </c>
      <c r="I484" s="45">
        <v>0</v>
      </c>
      <c r="J484" s="324">
        <f>K484-I484</f>
        <v>25000</v>
      </c>
      <c r="K484" s="324">
        <v>25000</v>
      </c>
      <c r="L484" s="46"/>
      <c r="M484" s="46"/>
      <c r="N484" s="39">
        <f t="shared" si="100"/>
        <v>25000</v>
      </c>
      <c r="O484" s="220">
        <f t="shared" si="107"/>
        <v>0</v>
      </c>
      <c r="P484" s="309"/>
    </row>
    <row r="485" spans="1:18" ht="20.100000000000001" hidden="1" customHeight="1" x14ac:dyDescent="0.25">
      <c r="A485" s="199"/>
      <c r="B485" s="199"/>
      <c r="C485" s="199"/>
      <c r="D485" s="199">
        <v>3299</v>
      </c>
      <c r="E485" s="199"/>
      <c r="F485" s="56"/>
      <c r="G485" s="205" t="s">
        <v>468</v>
      </c>
      <c r="H485" s="50" t="s">
        <v>45</v>
      </c>
      <c r="I485" s="45">
        <f>I487</f>
        <v>30000</v>
      </c>
      <c r="J485" s="324">
        <f>J487</f>
        <v>20000</v>
      </c>
      <c r="K485" s="324">
        <f>K487</f>
        <v>50000</v>
      </c>
      <c r="L485" s="46">
        <f>L487</f>
        <v>5000</v>
      </c>
      <c r="M485" s="46">
        <f>M487</f>
        <v>5000</v>
      </c>
      <c r="N485" s="39">
        <f t="shared" si="100"/>
        <v>20000</v>
      </c>
      <c r="O485" s="220">
        <f t="shared" si="107"/>
        <v>0</v>
      </c>
      <c r="P485" s="307"/>
      <c r="Q485" s="26"/>
      <c r="R485" s="26"/>
    </row>
    <row r="486" spans="1:18" ht="30" hidden="1" customHeight="1" x14ac:dyDescent="0.25">
      <c r="A486" s="199"/>
      <c r="B486" s="199"/>
      <c r="C486" s="199"/>
      <c r="D486" s="199"/>
      <c r="E486" s="196" t="s">
        <v>273</v>
      </c>
      <c r="F486" s="50"/>
      <c r="G486" s="205" t="s">
        <v>468</v>
      </c>
      <c r="H486" s="50" t="s">
        <v>274</v>
      </c>
      <c r="I486" s="45">
        <v>0</v>
      </c>
      <c r="J486" s="324">
        <v>0</v>
      </c>
      <c r="K486" s="324">
        <v>0</v>
      </c>
      <c r="L486" s="46"/>
      <c r="M486" s="46"/>
      <c r="N486" s="39">
        <f t="shared" si="100"/>
        <v>0</v>
      </c>
      <c r="O486" s="220">
        <f t="shared" si="107"/>
        <v>0</v>
      </c>
      <c r="P486" s="307"/>
      <c r="Q486" s="26"/>
      <c r="R486" s="26"/>
    </row>
    <row r="487" spans="1:18" ht="20.100000000000001" hidden="1" customHeight="1" x14ac:dyDescent="0.25">
      <c r="A487" s="199"/>
      <c r="B487" s="199"/>
      <c r="C487" s="199"/>
      <c r="D487" s="199"/>
      <c r="E487" s="196" t="s">
        <v>275</v>
      </c>
      <c r="F487" s="50"/>
      <c r="G487" s="205" t="s">
        <v>468</v>
      </c>
      <c r="H487" s="50" t="s">
        <v>45</v>
      </c>
      <c r="I487" s="45">
        <f>I488</f>
        <v>30000</v>
      </c>
      <c r="J487" s="324">
        <f>J488</f>
        <v>20000</v>
      </c>
      <c r="K487" s="324">
        <f>K488</f>
        <v>50000</v>
      </c>
      <c r="L487" s="46">
        <f>L488</f>
        <v>5000</v>
      </c>
      <c r="M487" s="46">
        <f>M488</f>
        <v>5000</v>
      </c>
      <c r="N487" s="39">
        <f t="shared" si="100"/>
        <v>20000</v>
      </c>
      <c r="O487" s="220">
        <f t="shared" si="107"/>
        <v>0</v>
      </c>
      <c r="P487" s="307"/>
      <c r="Q487" s="26"/>
      <c r="R487" s="26"/>
    </row>
    <row r="488" spans="1:18" ht="20.100000000000001" hidden="1" customHeight="1" x14ac:dyDescent="0.25">
      <c r="A488" s="199"/>
      <c r="B488" s="199"/>
      <c r="C488" s="199"/>
      <c r="D488" s="199"/>
      <c r="E488" s="196"/>
      <c r="F488" s="50" t="s">
        <v>276</v>
      </c>
      <c r="G488" s="205" t="s">
        <v>468</v>
      </c>
      <c r="H488" s="50" t="s">
        <v>45</v>
      </c>
      <c r="I488" s="45">
        <v>30000</v>
      </c>
      <c r="J488" s="324">
        <f>K488-I488</f>
        <v>20000</v>
      </c>
      <c r="K488" s="324">
        <v>50000</v>
      </c>
      <c r="L488" s="46">
        <v>5000</v>
      </c>
      <c r="M488" s="46">
        <v>5000</v>
      </c>
      <c r="N488" s="39">
        <f t="shared" si="100"/>
        <v>20000</v>
      </c>
      <c r="O488" s="220">
        <f t="shared" si="107"/>
        <v>0</v>
      </c>
      <c r="P488" s="307"/>
      <c r="Q488" s="26"/>
      <c r="R488" s="26"/>
    </row>
    <row r="489" spans="1:18" s="32" customFormat="1" ht="20.100000000000001" customHeight="1" x14ac:dyDescent="0.25">
      <c r="A489" s="197"/>
      <c r="B489" s="197">
        <v>34</v>
      </c>
      <c r="C489" s="197"/>
      <c r="D489" s="197"/>
      <c r="E489" s="197"/>
      <c r="F489" s="54"/>
      <c r="G489" s="235"/>
      <c r="H489" s="55" t="s">
        <v>51</v>
      </c>
      <c r="I489" s="37">
        <f>I490</f>
        <v>20500</v>
      </c>
      <c r="J489" s="323">
        <f>J490</f>
        <v>5000</v>
      </c>
      <c r="K489" s="323">
        <f>K490</f>
        <v>25500</v>
      </c>
      <c r="L489" s="57">
        <f t="shared" ref="L489:M489" si="114">L490</f>
        <v>14600</v>
      </c>
      <c r="M489" s="57">
        <f t="shared" si="114"/>
        <v>14600</v>
      </c>
      <c r="N489" s="39">
        <f t="shared" si="100"/>
        <v>5000</v>
      </c>
      <c r="O489" s="220">
        <f t="shared" si="107"/>
        <v>0</v>
      </c>
      <c r="P489" s="311"/>
      <c r="Q489" s="31"/>
      <c r="R489" s="31"/>
    </row>
    <row r="490" spans="1:18" s="166" customFormat="1" ht="20.100000000000001" customHeight="1" x14ac:dyDescent="0.25">
      <c r="A490" s="197"/>
      <c r="B490" s="197"/>
      <c r="C490" s="197">
        <v>343</v>
      </c>
      <c r="D490" s="197"/>
      <c r="E490" s="197"/>
      <c r="F490" s="54"/>
      <c r="G490" s="205" t="s">
        <v>468</v>
      </c>
      <c r="H490" s="55" t="s">
        <v>52</v>
      </c>
      <c r="I490" s="37">
        <f>I491+I496</f>
        <v>20500</v>
      </c>
      <c r="J490" s="323">
        <f>J491+J496</f>
        <v>5000</v>
      </c>
      <c r="K490" s="323">
        <f>K491+K496</f>
        <v>25500</v>
      </c>
      <c r="L490" s="167">
        <f t="shared" ref="L490:M490" si="115">L491+L496</f>
        <v>14600</v>
      </c>
      <c r="M490" s="167">
        <f t="shared" si="115"/>
        <v>14600</v>
      </c>
      <c r="N490" s="39">
        <f t="shared" si="100"/>
        <v>5000</v>
      </c>
      <c r="O490" s="220">
        <f t="shared" si="107"/>
        <v>0</v>
      </c>
      <c r="P490" s="311"/>
      <c r="Q490" s="165"/>
      <c r="R490" s="165"/>
    </row>
    <row r="491" spans="1:18" ht="20.100000000000001" hidden="1" customHeight="1" x14ac:dyDescent="0.25">
      <c r="A491" s="199"/>
      <c r="B491" s="199"/>
      <c r="C491" s="199"/>
      <c r="D491" s="199">
        <v>3431</v>
      </c>
      <c r="E491" s="199"/>
      <c r="F491" s="56"/>
      <c r="G491" s="205" t="s">
        <v>468</v>
      </c>
      <c r="H491" s="50" t="s">
        <v>53</v>
      </c>
      <c r="I491" s="45">
        <f t="shared" ref="I491:M492" si="116">I492</f>
        <v>20000</v>
      </c>
      <c r="J491" s="324">
        <f t="shared" si="116"/>
        <v>5000</v>
      </c>
      <c r="K491" s="324">
        <f t="shared" si="116"/>
        <v>25000</v>
      </c>
      <c r="L491" s="46">
        <f t="shared" si="116"/>
        <v>14500</v>
      </c>
      <c r="M491" s="46">
        <f t="shared" si="116"/>
        <v>14500</v>
      </c>
      <c r="N491" s="39">
        <f t="shared" si="100"/>
        <v>5000</v>
      </c>
      <c r="O491" s="220">
        <f t="shared" si="107"/>
        <v>0</v>
      </c>
    </row>
    <row r="492" spans="1:18" ht="20.100000000000001" hidden="1" customHeight="1" x14ac:dyDescent="0.25">
      <c r="A492" s="199"/>
      <c r="B492" s="199"/>
      <c r="C492" s="199"/>
      <c r="D492" s="199"/>
      <c r="E492" s="196" t="s">
        <v>277</v>
      </c>
      <c r="F492" s="50"/>
      <c r="G492" s="205" t="s">
        <v>468</v>
      </c>
      <c r="H492" s="50" t="s">
        <v>278</v>
      </c>
      <c r="I492" s="45">
        <f t="shared" si="116"/>
        <v>20000</v>
      </c>
      <c r="J492" s="324">
        <f t="shared" si="116"/>
        <v>5000</v>
      </c>
      <c r="K492" s="324">
        <f t="shared" si="116"/>
        <v>25000</v>
      </c>
      <c r="L492" s="46">
        <f t="shared" si="116"/>
        <v>14500</v>
      </c>
      <c r="M492" s="46">
        <f t="shared" si="116"/>
        <v>14500</v>
      </c>
      <c r="N492" s="39">
        <f t="shared" ref="N492:N557" si="117">K492-I492</f>
        <v>5000</v>
      </c>
      <c r="O492" s="220">
        <f t="shared" si="107"/>
        <v>0</v>
      </c>
    </row>
    <row r="493" spans="1:18" ht="20.100000000000001" hidden="1" customHeight="1" x14ac:dyDescent="0.25">
      <c r="A493" s="199"/>
      <c r="B493" s="199"/>
      <c r="C493" s="199"/>
      <c r="D493" s="199"/>
      <c r="E493" s="196"/>
      <c r="F493" s="50" t="s">
        <v>279</v>
      </c>
      <c r="G493" s="205" t="s">
        <v>468</v>
      </c>
      <c r="H493" s="50" t="s">
        <v>278</v>
      </c>
      <c r="I493" s="45">
        <v>20000</v>
      </c>
      <c r="J493" s="324">
        <f>K493-I493</f>
        <v>5000</v>
      </c>
      <c r="K493" s="324">
        <v>25000</v>
      </c>
      <c r="L493" s="46">
        <v>14500</v>
      </c>
      <c r="M493" s="46">
        <v>14500</v>
      </c>
      <c r="N493" s="39">
        <f t="shared" si="117"/>
        <v>5000</v>
      </c>
      <c r="O493" s="220">
        <f t="shared" si="107"/>
        <v>0</v>
      </c>
    </row>
    <row r="494" spans="1:18" ht="20.100000000000001" hidden="1" customHeight="1" x14ac:dyDescent="0.25">
      <c r="A494" s="199"/>
      <c r="B494" s="199"/>
      <c r="C494" s="199"/>
      <c r="D494" s="199"/>
      <c r="E494" s="196" t="s">
        <v>280</v>
      </c>
      <c r="F494" s="50"/>
      <c r="G494" s="205" t="s">
        <v>468</v>
      </c>
      <c r="H494" s="50" t="s">
        <v>281</v>
      </c>
      <c r="I494" s="45"/>
      <c r="J494" s="324"/>
      <c r="K494" s="324"/>
      <c r="L494" s="46"/>
      <c r="M494" s="46"/>
      <c r="N494" s="39">
        <f t="shared" si="117"/>
        <v>0</v>
      </c>
      <c r="O494" s="220">
        <f t="shared" si="107"/>
        <v>0</v>
      </c>
    </row>
    <row r="495" spans="1:18" ht="20.100000000000001" hidden="1" customHeight="1" x14ac:dyDescent="0.25">
      <c r="A495" s="199"/>
      <c r="B495" s="199"/>
      <c r="C495" s="199"/>
      <c r="D495" s="199"/>
      <c r="E495" s="196"/>
      <c r="F495" s="50" t="s">
        <v>282</v>
      </c>
      <c r="G495" s="205" t="s">
        <v>468</v>
      </c>
      <c r="H495" s="50" t="s">
        <v>281</v>
      </c>
      <c r="I495" s="45"/>
      <c r="J495" s="324"/>
      <c r="K495" s="324"/>
      <c r="L495" s="46"/>
      <c r="M495" s="46"/>
      <c r="N495" s="39">
        <f t="shared" si="117"/>
        <v>0</v>
      </c>
      <c r="O495" s="220">
        <f t="shared" si="107"/>
        <v>0</v>
      </c>
    </row>
    <row r="496" spans="1:18" ht="20.100000000000001" hidden="1" customHeight="1" x14ac:dyDescent="0.25">
      <c r="A496" s="199"/>
      <c r="B496" s="199"/>
      <c r="C496" s="199"/>
      <c r="D496" s="199">
        <v>3433</v>
      </c>
      <c r="E496" s="196"/>
      <c r="F496" s="50"/>
      <c r="G496" s="205" t="s">
        <v>468</v>
      </c>
      <c r="H496" s="50" t="s">
        <v>54</v>
      </c>
      <c r="I496" s="45">
        <f t="shared" ref="I496:M497" si="118">I497</f>
        <v>500</v>
      </c>
      <c r="J496" s="324">
        <f t="shared" si="118"/>
        <v>0</v>
      </c>
      <c r="K496" s="324">
        <f t="shared" si="118"/>
        <v>500</v>
      </c>
      <c r="L496" s="46">
        <f t="shared" si="118"/>
        <v>100</v>
      </c>
      <c r="M496" s="46">
        <f t="shared" si="118"/>
        <v>100</v>
      </c>
      <c r="N496" s="39">
        <f t="shared" si="117"/>
        <v>0</v>
      </c>
      <c r="O496" s="220">
        <f t="shared" si="107"/>
        <v>0</v>
      </c>
    </row>
    <row r="497" spans="1:18" ht="20.100000000000001" hidden="1" customHeight="1" x14ac:dyDescent="0.25">
      <c r="A497" s="199"/>
      <c r="B497" s="199"/>
      <c r="C497" s="199"/>
      <c r="D497" s="199"/>
      <c r="E497" s="196" t="s">
        <v>283</v>
      </c>
      <c r="F497" s="50"/>
      <c r="G497" s="205" t="s">
        <v>468</v>
      </c>
      <c r="H497" s="50" t="s">
        <v>54</v>
      </c>
      <c r="I497" s="45">
        <f t="shared" si="118"/>
        <v>500</v>
      </c>
      <c r="J497" s="324">
        <f t="shared" si="118"/>
        <v>0</v>
      </c>
      <c r="K497" s="324">
        <f t="shared" si="118"/>
        <v>500</v>
      </c>
      <c r="L497" s="46">
        <f t="shared" si="118"/>
        <v>100</v>
      </c>
      <c r="M497" s="46">
        <f t="shared" si="118"/>
        <v>100</v>
      </c>
      <c r="N497" s="39">
        <f t="shared" si="117"/>
        <v>0</v>
      </c>
      <c r="O497" s="220">
        <f t="shared" si="107"/>
        <v>0</v>
      </c>
    </row>
    <row r="498" spans="1:18" ht="20.100000000000001" hidden="1" customHeight="1" x14ac:dyDescent="0.25">
      <c r="A498" s="199"/>
      <c r="B498" s="199"/>
      <c r="C498" s="199"/>
      <c r="D498" s="199"/>
      <c r="E498" s="196"/>
      <c r="F498" s="50" t="s">
        <v>284</v>
      </c>
      <c r="G498" s="205">
        <v>31</v>
      </c>
      <c r="H498" s="50" t="s">
        <v>54</v>
      </c>
      <c r="I498" s="45">
        <v>500</v>
      </c>
      <c r="J498" s="324">
        <f>K498-I498</f>
        <v>0</v>
      </c>
      <c r="K498" s="324">
        <v>500</v>
      </c>
      <c r="L498" s="46">
        <v>100</v>
      </c>
      <c r="M498" s="46">
        <v>100</v>
      </c>
      <c r="N498" s="39">
        <f t="shared" si="117"/>
        <v>0</v>
      </c>
      <c r="O498" s="220">
        <f t="shared" si="107"/>
        <v>0</v>
      </c>
    </row>
    <row r="499" spans="1:18" s="32" customFormat="1" ht="29.25" hidden="1" customHeight="1" x14ac:dyDescent="0.25">
      <c r="A499" s="197"/>
      <c r="B499" s="197">
        <v>37</v>
      </c>
      <c r="C499" s="197"/>
      <c r="D499" s="197"/>
      <c r="E499" s="197"/>
      <c r="F499" s="54"/>
      <c r="G499" s="205">
        <v>34</v>
      </c>
      <c r="H499" s="55" t="s">
        <v>55</v>
      </c>
      <c r="I499" s="37">
        <f t="shared" ref="I499:K502" si="119">I500</f>
        <v>0</v>
      </c>
      <c r="J499" s="323">
        <f t="shared" si="119"/>
        <v>0</v>
      </c>
      <c r="K499" s="323">
        <f t="shared" si="119"/>
        <v>0</v>
      </c>
      <c r="L499" s="43"/>
      <c r="M499" s="43"/>
      <c r="N499" s="39">
        <f t="shared" si="117"/>
        <v>0</v>
      </c>
      <c r="O499" s="220">
        <f t="shared" si="107"/>
        <v>0</v>
      </c>
      <c r="P499" s="311"/>
      <c r="Q499" s="31"/>
      <c r="R499" s="31"/>
    </row>
    <row r="500" spans="1:18" s="32" customFormat="1" ht="27" hidden="1" customHeight="1" x14ac:dyDescent="0.25">
      <c r="A500" s="197"/>
      <c r="B500" s="197"/>
      <c r="C500" s="197">
        <v>372</v>
      </c>
      <c r="D500" s="197"/>
      <c r="E500" s="197"/>
      <c r="F500" s="54"/>
      <c r="G500" s="205">
        <v>34</v>
      </c>
      <c r="H500" s="55" t="s">
        <v>327</v>
      </c>
      <c r="I500" s="37">
        <f t="shared" si="119"/>
        <v>0</v>
      </c>
      <c r="J500" s="323">
        <f t="shared" si="119"/>
        <v>0</v>
      </c>
      <c r="K500" s="323">
        <f t="shared" si="119"/>
        <v>0</v>
      </c>
      <c r="L500" s="43"/>
      <c r="M500" s="43"/>
      <c r="N500" s="39">
        <f t="shared" si="117"/>
        <v>0</v>
      </c>
      <c r="O500" s="220">
        <f t="shared" si="107"/>
        <v>0</v>
      </c>
      <c r="P500" s="311"/>
      <c r="Q500" s="31"/>
      <c r="R500" s="31"/>
    </row>
    <row r="501" spans="1:18" ht="20.100000000000001" hidden="1" customHeight="1" x14ac:dyDescent="0.25">
      <c r="A501" s="199"/>
      <c r="B501" s="199"/>
      <c r="C501" s="199"/>
      <c r="D501" s="199">
        <v>3721</v>
      </c>
      <c r="E501" s="199"/>
      <c r="F501" s="56"/>
      <c r="G501" s="205">
        <v>34</v>
      </c>
      <c r="H501" s="50" t="s">
        <v>285</v>
      </c>
      <c r="I501" s="45">
        <f t="shared" si="119"/>
        <v>0</v>
      </c>
      <c r="J501" s="324">
        <f t="shared" si="119"/>
        <v>0</v>
      </c>
      <c r="K501" s="324">
        <f t="shared" si="119"/>
        <v>0</v>
      </c>
      <c r="L501" s="43"/>
      <c r="M501" s="43"/>
      <c r="N501" s="39">
        <f t="shared" si="117"/>
        <v>0</v>
      </c>
      <c r="O501" s="220">
        <f t="shared" si="107"/>
        <v>0</v>
      </c>
    </row>
    <row r="502" spans="1:18" ht="20.100000000000001" hidden="1" customHeight="1" x14ac:dyDescent="0.25">
      <c r="A502" s="199"/>
      <c r="B502" s="199"/>
      <c r="C502" s="199"/>
      <c r="D502" s="199"/>
      <c r="E502" s="196" t="s">
        <v>286</v>
      </c>
      <c r="F502" s="50"/>
      <c r="G502" s="205">
        <v>34</v>
      </c>
      <c r="H502" s="50" t="s">
        <v>287</v>
      </c>
      <c r="I502" s="45">
        <f t="shared" si="119"/>
        <v>0</v>
      </c>
      <c r="J502" s="324">
        <f t="shared" si="119"/>
        <v>0</v>
      </c>
      <c r="K502" s="324">
        <f t="shared" si="119"/>
        <v>0</v>
      </c>
      <c r="L502" s="43"/>
      <c r="M502" s="43"/>
      <c r="N502" s="39">
        <f t="shared" si="117"/>
        <v>0</v>
      </c>
      <c r="O502" s="220">
        <f t="shared" si="107"/>
        <v>0</v>
      </c>
    </row>
    <row r="503" spans="1:18" ht="20.100000000000001" hidden="1" customHeight="1" x14ac:dyDescent="0.25">
      <c r="A503" s="199"/>
      <c r="B503" s="199"/>
      <c r="C503" s="199"/>
      <c r="D503" s="199"/>
      <c r="E503" s="196"/>
      <c r="F503" s="50" t="s">
        <v>288</v>
      </c>
      <c r="G503" s="205">
        <v>34</v>
      </c>
      <c r="H503" s="50" t="s">
        <v>287</v>
      </c>
      <c r="I503" s="45">
        <v>0</v>
      </c>
      <c r="J503" s="324">
        <v>0</v>
      </c>
      <c r="K503" s="324">
        <f>I503+J503</f>
        <v>0</v>
      </c>
      <c r="L503" s="43"/>
      <c r="M503" s="43"/>
      <c r="N503" s="39">
        <f t="shared" si="117"/>
        <v>0</v>
      </c>
      <c r="O503" s="220">
        <f t="shared" si="107"/>
        <v>0</v>
      </c>
    </row>
    <row r="504" spans="1:18" ht="20.100000000000001" hidden="1" customHeight="1" x14ac:dyDescent="0.25">
      <c r="A504" s="199"/>
      <c r="B504" s="197">
        <v>38</v>
      </c>
      <c r="C504" s="199"/>
      <c r="D504" s="199"/>
      <c r="E504" s="196"/>
      <c r="F504" s="50"/>
      <c r="G504" s="205"/>
      <c r="H504" s="55" t="s">
        <v>57</v>
      </c>
      <c r="I504" s="37">
        <f t="shared" ref="I504:K507" si="120">I505</f>
        <v>0</v>
      </c>
      <c r="J504" s="323">
        <f t="shared" si="120"/>
        <v>0</v>
      </c>
      <c r="K504" s="323">
        <f t="shared" si="120"/>
        <v>0</v>
      </c>
      <c r="L504" s="43">
        <f t="shared" ref="L504:M506" si="121">L505</f>
        <v>0</v>
      </c>
      <c r="M504" s="43">
        <f t="shared" si="121"/>
        <v>0</v>
      </c>
      <c r="N504" s="39">
        <f t="shared" si="117"/>
        <v>0</v>
      </c>
      <c r="O504" s="220">
        <f t="shared" si="107"/>
        <v>0</v>
      </c>
    </row>
    <row r="505" spans="1:18" s="32" customFormat="1" ht="20.100000000000001" hidden="1" customHeight="1" x14ac:dyDescent="0.25">
      <c r="A505" s="197"/>
      <c r="B505" s="197"/>
      <c r="C505" s="197">
        <v>381</v>
      </c>
      <c r="D505" s="197"/>
      <c r="E505" s="198"/>
      <c r="F505" s="55"/>
      <c r="G505" s="205"/>
      <c r="H505" s="55" t="s">
        <v>58</v>
      </c>
      <c r="I505" s="37">
        <f t="shared" si="120"/>
        <v>0</v>
      </c>
      <c r="J505" s="323">
        <f t="shared" si="120"/>
        <v>0</v>
      </c>
      <c r="K505" s="323">
        <f t="shared" si="120"/>
        <v>0</v>
      </c>
      <c r="L505" s="43">
        <f t="shared" si="121"/>
        <v>0</v>
      </c>
      <c r="M505" s="43">
        <f t="shared" si="121"/>
        <v>0</v>
      </c>
      <c r="N505" s="39">
        <f t="shared" si="117"/>
        <v>0</v>
      </c>
      <c r="O505" s="220">
        <f t="shared" si="107"/>
        <v>0</v>
      </c>
      <c r="P505" s="311"/>
      <c r="Q505" s="31"/>
      <c r="R505" s="31"/>
    </row>
    <row r="506" spans="1:18" ht="20.100000000000001" hidden="1" customHeight="1" x14ac:dyDescent="0.25">
      <c r="A506" s="199"/>
      <c r="B506" s="199"/>
      <c r="C506" s="199"/>
      <c r="D506" s="199">
        <v>3811</v>
      </c>
      <c r="E506" s="196"/>
      <c r="F506" s="50"/>
      <c r="G506" s="205">
        <v>34</v>
      </c>
      <c r="H506" s="50" t="s">
        <v>59</v>
      </c>
      <c r="I506" s="45">
        <f t="shared" si="120"/>
        <v>0</v>
      </c>
      <c r="J506" s="324">
        <f t="shared" si="120"/>
        <v>0</v>
      </c>
      <c r="K506" s="324">
        <f t="shared" si="120"/>
        <v>0</v>
      </c>
      <c r="L506" s="46">
        <f t="shared" si="121"/>
        <v>0</v>
      </c>
      <c r="M506" s="46">
        <f t="shared" si="121"/>
        <v>0</v>
      </c>
      <c r="N506" s="39">
        <f t="shared" si="117"/>
        <v>0</v>
      </c>
      <c r="O506" s="220">
        <f t="shared" si="107"/>
        <v>0</v>
      </c>
    </row>
    <row r="507" spans="1:18" ht="27" hidden="1" customHeight="1" x14ac:dyDescent="0.25">
      <c r="A507" s="199"/>
      <c r="B507" s="199"/>
      <c r="C507" s="199"/>
      <c r="D507" s="199"/>
      <c r="E507" s="196" t="s">
        <v>362</v>
      </c>
      <c r="F507" s="50"/>
      <c r="G507" s="205">
        <v>34</v>
      </c>
      <c r="H507" s="50" t="s">
        <v>363</v>
      </c>
      <c r="I507" s="45">
        <f t="shared" si="120"/>
        <v>0</v>
      </c>
      <c r="J507" s="324">
        <f t="shared" si="120"/>
        <v>0</v>
      </c>
      <c r="K507" s="324">
        <f t="shared" si="120"/>
        <v>0</v>
      </c>
      <c r="L507" s="51">
        <f t="shared" ref="L507:M507" si="122">L508</f>
        <v>0</v>
      </c>
      <c r="M507" s="51">
        <f t="shared" si="122"/>
        <v>0</v>
      </c>
      <c r="N507" s="39">
        <f t="shared" si="117"/>
        <v>0</v>
      </c>
      <c r="O507" s="220">
        <f t="shared" si="107"/>
        <v>0</v>
      </c>
    </row>
    <row r="508" spans="1:18" ht="28.5" hidden="1" customHeight="1" x14ac:dyDescent="0.25">
      <c r="A508" s="199"/>
      <c r="B508" s="199"/>
      <c r="C508" s="199"/>
      <c r="D508" s="199"/>
      <c r="E508" s="196"/>
      <c r="F508" s="50" t="s">
        <v>364</v>
      </c>
      <c r="G508" s="205">
        <v>34</v>
      </c>
      <c r="H508" s="50" t="s">
        <v>363</v>
      </c>
      <c r="I508" s="45">
        <v>0</v>
      </c>
      <c r="J508" s="324">
        <v>0</v>
      </c>
      <c r="K508" s="324">
        <f>I508+J508</f>
        <v>0</v>
      </c>
      <c r="L508" s="46">
        <v>0</v>
      </c>
      <c r="M508" s="46">
        <v>0</v>
      </c>
      <c r="N508" s="39">
        <f t="shared" si="117"/>
        <v>0</v>
      </c>
      <c r="O508" s="220">
        <f t="shared" si="107"/>
        <v>0</v>
      </c>
    </row>
    <row r="509" spans="1:18" ht="30" customHeight="1" x14ac:dyDescent="0.25">
      <c r="A509" s="267"/>
      <c r="B509" s="267"/>
      <c r="C509" s="267"/>
      <c r="D509" s="267"/>
      <c r="E509" s="267"/>
      <c r="F509" s="266"/>
      <c r="G509" s="269"/>
      <c r="H509" s="276" t="s">
        <v>328</v>
      </c>
      <c r="I509" s="271"/>
      <c r="J509" s="321"/>
      <c r="K509" s="321"/>
      <c r="L509" s="33"/>
      <c r="M509" s="33"/>
      <c r="N509" s="39"/>
      <c r="O509" s="220"/>
    </row>
    <row r="510" spans="1:18" ht="20.100000000000001" customHeight="1" x14ac:dyDescent="0.25">
      <c r="A510" s="199"/>
      <c r="B510" s="199"/>
      <c r="C510" s="199"/>
      <c r="D510" s="199"/>
      <c r="E510" s="199"/>
      <c r="F510" s="56"/>
      <c r="G510" s="205"/>
      <c r="H510" s="241" t="s">
        <v>290</v>
      </c>
      <c r="I510" s="45"/>
      <c r="J510" s="324"/>
      <c r="K510" s="324"/>
      <c r="L510" s="43"/>
      <c r="M510" s="43"/>
      <c r="N510" s="39">
        <f t="shared" si="117"/>
        <v>0</v>
      </c>
      <c r="O510" s="220">
        <f t="shared" si="107"/>
        <v>0</v>
      </c>
    </row>
    <row r="511" spans="1:18" s="32" customFormat="1" ht="20.100000000000001" customHeight="1" x14ac:dyDescent="0.25">
      <c r="A511" s="197">
        <v>4</v>
      </c>
      <c r="B511" s="197"/>
      <c r="C511" s="197"/>
      <c r="D511" s="197"/>
      <c r="E511" s="197"/>
      <c r="F511" s="54"/>
      <c r="G511" s="235"/>
      <c r="H511" s="55" t="s">
        <v>329</v>
      </c>
      <c r="I511" s="37">
        <f>I512+I517</f>
        <v>2625000</v>
      </c>
      <c r="J511" s="323">
        <f>J512+J51+J517+J5375</f>
        <v>195400</v>
      </c>
      <c r="K511" s="323">
        <f>K512+K517</f>
        <v>2820400</v>
      </c>
      <c r="L511" s="57">
        <f t="shared" ref="L511:M511" si="123">L512+L517</f>
        <v>70900</v>
      </c>
      <c r="M511" s="57">
        <f t="shared" si="123"/>
        <v>85900</v>
      </c>
      <c r="N511" s="39">
        <f t="shared" si="117"/>
        <v>195400</v>
      </c>
      <c r="O511" s="220">
        <f t="shared" si="107"/>
        <v>0</v>
      </c>
      <c r="P511" s="311"/>
      <c r="Q511" s="31"/>
      <c r="R511" s="31"/>
    </row>
    <row r="512" spans="1:18" s="32" customFormat="1" ht="30" customHeight="1" x14ac:dyDescent="0.25">
      <c r="A512" s="197"/>
      <c r="B512" s="197">
        <v>41</v>
      </c>
      <c r="C512" s="197"/>
      <c r="D512" s="197"/>
      <c r="E512" s="197"/>
      <c r="F512" s="54"/>
      <c r="G512" s="235"/>
      <c r="H512" s="55" t="s">
        <v>60</v>
      </c>
      <c r="I512" s="37">
        <f t="shared" ref="I512:M514" si="124">I513</f>
        <v>10000</v>
      </c>
      <c r="J512" s="323">
        <f t="shared" si="124"/>
        <v>0</v>
      </c>
      <c r="K512" s="323">
        <f t="shared" si="124"/>
        <v>10000</v>
      </c>
      <c r="L512" s="57">
        <f t="shared" si="124"/>
        <v>5900</v>
      </c>
      <c r="M512" s="57">
        <f t="shared" si="124"/>
        <v>5900</v>
      </c>
      <c r="N512" s="39">
        <f t="shared" si="117"/>
        <v>0</v>
      </c>
      <c r="O512" s="220">
        <f t="shared" si="107"/>
        <v>0</v>
      </c>
      <c r="P512" s="219"/>
      <c r="Q512" s="31"/>
      <c r="R512" s="41"/>
    </row>
    <row r="513" spans="1:18" s="166" customFormat="1" ht="20.100000000000001" customHeight="1" x14ac:dyDescent="0.25">
      <c r="A513" s="197"/>
      <c r="B513" s="197"/>
      <c r="C513" s="197">
        <v>412</v>
      </c>
      <c r="D513" s="197"/>
      <c r="E513" s="197"/>
      <c r="F513" s="54"/>
      <c r="G513" s="205" t="s">
        <v>468</v>
      </c>
      <c r="H513" s="55" t="s">
        <v>330</v>
      </c>
      <c r="I513" s="37">
        <f t="shared" si="124"/>
        <v>10000</v>
      </c>
      <c r="J513" s="323">
        <f t="shared" si="124"/>
        <v>0</v>
      </c>
      <c r="K513" s="323">
        <f t="shared" si="124"/>
        <v>10000</v>
      </c>
      <c r="L513" s="164">
        <f t="shared" ref="L513:M515" si="125">L514</f>
        <v>5900</v>
      </c>
      <c r="M513" s="164">
        <f t="shared" si="125"/>
        <v>5900</v>
      </c>
      <c r="N513" s="39">
        <f t="shared" si="117"/>
        <v>0</v>
      </c>
      <c r="O513" s="220">
        <f t="shared" si="107"/>
        <v>0</v>
      </c>
      <c r="P513" s="311"/>
      <c r="Q513" s="165"/>
      <c r="R513" s="165"/>
    </row>
    <row r="514" spans="1:18" ht="20.100000000000001" hidden="1" customHeight="1" x14ac:dyDescent="0.25">
      <c r="A514" s="199"/>
      <c r="B514" s="199"/>
      <c r="C514" s="199"/>
      <c r="D514" s="199">
        <v>4123</v>
      </c>
      <c r="E514" s="199"/>
      <c r="F514" s="56"/>
      <c r="G514" s="235" t="s">
        <v>468</v>
      </c>
      <c r="H514" s="50" t="s">
        <v>62</v>
      </c>
      <c r="I514" s="45">
        <f t="shared" si="124"/>
        <v>10000</v>
      </c>
      <c r="J514" s="324">
        <f t="shared" si="124"/>
        <v>0</v>
      </c>
      <c r="K514" s="324">
        <f t="shared" si="124"/>
        <v>10000</v>
      </c>
      <c r="L514" s="46">
        <f t="shared" si="125"/>
        <v>5900</v>
      </c>
      <c r="M514" s="46">
        <f t="shared" si="125"/>
        <v>5900</v>
      </c>
      <c r="N514" s="39">
        <f t="shared" si="117"/>
        <v>0</v>
      </c>
      <c r="O514" s="220">
        <f t="shared" si="107"/>
        <v>0</v>
      </c>
    </row>
    <row r="515" spans="1:18" ht="19.5" hidden="1" customHeight="1" x14ac:dyDescent="0.25">
      <c r="A515" s="199"/>
      <c r="B515" s="199"/>
      <c r="C515" s="199"/>
      <c r="D515" s="199"/>
      <c r="E515" s="196" t="s">
        <v>331</v>
      </c>
      <c r="F515" s="50"/>
      <c r="G515" s="235" t="s">
        <v>468</v>
      </c>
      <c r="H515" s="50" t="s">
        <v>62</v>
      </c>
      <c r="I515" s="45">
        <f>I516</f>
        <v>10000</v>
      </c>
      <c r="J515" s="324">
        <f>J516</f>
        <v>0</v>
      </c>
      <c r="K515" s="324">
        <f>K516</f>
        <v>10000</v>
      </c>
      <c r="L515" s="46">
        <f t="shared" si="125"/>
        <v>5900</v>
      </c>
      <c r="M515" s="46">
        <f t="shared" si="125"/>
        <v>5900</v>
      </c>
      <c r="N515" s="39">
        <f t="shared" si="117"/>
        <v>0</v>
      </c>
      <c r="O515" s="220">
        <f t="shared" si="107"/>
        <v>0</v>
      </c>
    </row>
    <row r="516" spans="1:18" ht="20.100000000000001" hidden="1" customHeight="1" x14ac:dyDescent="0.25">
      <c r="A516" s="199"/>
      <c r="B516" s="199"/>
      <c r="C516" s="199"/>
      <c r="D516" s="199"/>
      <c r="E516" s="196"/>
      <c r="F516" s="50" t="s">
        <v>332</v>
      </c>
      <c r="G516" s="235" t="s">
        <v>468</v>
      </c>
      <c r="H516" s="50" t="s">
        <v>62</v>
      </c>
      <c r="I516" s="45">
        <v>10000</v>
      </c>
      <c r="J516" s="324">
        <f>K516-I516</f>
        <v>0</v>
      </c>
      <c r="K516" s="324">
        <v>10000</v>
      </c>
      <c r="L516" s="46">
        <v>5900</v>
      </c>
      <c r="M516" s="46">
        <v>5900</v>
      </c>
      <c r="N516" s="39">
        <f t="shared" si="117"/>
        <v>0</v>
      </c>
      <c r="O516" s="220">
        <f t="shared" si="107"/>
        <v>0</v>
      </c>
    </row>
    <row r="517" spans="1:18" ht="29.25" customHeight="1" x14ac:dyDescent="0.25">
      <c r="A517" s="238"/>
      <c r="B517" s="197">
        <v>42</v>
      </c>
      <c r="C517" s="238"/>
      <c r="D517" s="238"/>
      <c r="E517" s="238"/>
      <c r="F517" s="239"/>
      <c r="G517" s="205"/>
      <c r="H517" s="55" t="s">
        <v>63</v>
      </c>
      <c r="I517" s="37">
        <f>I518+I536+I540</f>
        <v>2615000</v>
      </c>
      <c r="J517" s="323">
        <f>J518+J536+J540</f>
        <v>195400</v>
      </c>
      <c r="K517" s="323">
        <f>K518+K536+K540</f>
        <v>2810400</v>
      </c>
      <c r="L517" s="57">
        <f>L518+L536+L540</f>
        <v>65000</v>
      </c>
      <c r="M517" s="57">
        <f>M518+M536+M540</f>
        <v>80000</v>
      </c>
      <c r="N517" s="39">
        <f t="shared" si="117"/>
        <v>195400</v>
      </c>
      <c r="O517" s="220">
        <f t="shared" si="107"/>
        <v>0</v>
      </c>
      <c r="P517" s="80"/>
      <c r="R517" s="47"/>
    </row>
    <row r="518" spans="1:18" s="166" customFormat="1" ht="20.100000000000001" customHeight="1" x14ac:dyDescent="0.25">
      <c r="A518" s="197"/>
      <c r="B518" s="197"/>
      <c r="C518" s="197">
        <v>422</v>
      </c>
      <c r="D518" s="197"/>
      <c r="E518" s="197"/>
      <c r="F518" s="54"/>
      <c r="G518" s="205" t="s">
        <v>468</v>
      </c>
      <c r="H518" s="55" t="s">
        <v>64</v>
      </c>
      <c r="I518" s="37">
        <f>I519+I529+I526</f>
        <v>2605000</v>
      </c>
      <c r="J518" s="323">
        <f>J519+J529+J526</f>
        <v>400</v>
      </c>
      <c r="K518" s="323">
        <f>K519+K529+K526</f>
        <v>2605400</v>
      </c>
      <c r="L518" s="167">
        <f>L519+L529</f>
        <v>60000</v>
      </c>
      <c r="M518" s="167">
        <f>M519+M529</f>
        <v>75000</v>
      </c>
      <c r="N518" s="39">
        <f t="shared" si="117"/>
        <v>400</v>
      </c>
      <c r="O518" s="220">
        <f t="shared" si="107"/>
        <v>0</v>
      </c>
      <c r="P518" s="311"/>
      <c r="Q518" s="165"/>
      <c r="R518" s="165"/>
    </row>
    <row r="519" spans="1:18" s="62" customFormat="1" ht="20.100000000000001" hidden="1" customHeight="1" x14ac:dyDescent="0.25">
      <c r="A519" s="199"/>
      <c r="B519" s="199"/>
      <c r="C519" s="199"/>
      <c r="D519" s="199">
        <v>4221</v>
      </c>
      <c r="E519" s="199"/>
      <c r="F519" s="56"/>
      <c r="G519" s="205" t="s">
        <v>468</v>
      </c>
      <c r="H519" s="50" t="s">
        <v>65</v>
      </c>
      <c r="I519" s="45">
        <f>I520+I522+I524</f>
        <v>54000</v>
      </c>
      <c r="J519" s="324">
        <f t="shared" ref="J519:K519" si="126">J520+J522+J524</f>
        <v>400</v>
      </c>
      <c r="K519" s="324">
        <f t="shared" si="126"/>
        <v>54400</v>
      </c>
      <c r="L519" s="46">
        <f>L520+L522</f>
        <v>10000</v>
      </c>
      <c r="M519" s="46">
        <f>M520+M522</f>
        <v>10000</v>
      </c>
      <c r="N519" s="39">
        <f t="shared" si="117"/>
        <v>400</v>
      </c>
      <c r="O519" s="220">
        <f t="shared" si="107"/>
        <v>0</v>
      </c>
      <c r="P519" s="308"/>
      <c r="Q519" s="25"/>
      <c r="R519" s="25"/>
    </row>
    <row r="520" spans="1:18" ht="20.100000000000001" hidden="1" customHeight="1" x14ac:dyDescent="0.25">
      <c r="A520" s="199"/>
      <c r="B520" s="199"/>
      <c r="C520" s="199"/>
      <c r="D520" s="199"/>
      <c r="E520" s="196" t="s">
        <v>333</v>
      </c>
      <c r="F520" s="50"/>
      <c r="G520" s="205" t="s">
        <v>468</v>
      </c>
      <c r="H520" s="50" t="s">
        <v>334</v>
      </c>
      <c r="I520" s="45">
        <f>I521</f>
        <v>34000</v>
      </c>
      <c r="J520" s="324">
        <f>J521</f>
        <v>400</v>
      </c>
      <c r="K520" s="324">
        <f>K521</f>
        <v>34400</v>
      </c>
      <c r="L520" s="46">
        <f>L521</f>
        <v>8500</v>
      </c>
      <c r="M520" s="46">
        <f>M521</f>
        <v>8500</v>
      </c>
      <c r="N520" s="39">
        <f t="shared" si="117"/>
        <v>400</v>
      </c>
      <c r="O520" s="220">
        <f t="shared" si="107"/>
        <v>0</v>
      </c>
    </row>
    <row r="521" spans="1:18" ht="20.100000000000001" hidden="1" customHeight="1" x14ac:dyDescent="0.25">
      <c r="A521" s="199"/>
      <c r="B521" s="199"/>
      <c r="C521" s="199"/>
      <c r="D521" s="199"/>
      <c r="E521" s="196"/>
      <c r="F521" s="50" t="s">
        <v>335</v>
      </c>
      <c r="G521" s="205" t="s">
        <v>468</v>
      </c>
      <c r="H521" s="50" t="s">
        <v>334</v>
      </c>
      <c r="I521" s="45">
        <v>34000</v>
      </c>
      <c r="J521" s="324">
        <f>K521-I521</f>
        <v>400</v>
      </c>
      <c r="K521" s="324">
        <f>34000+400</f>
        <v>34400</v>
      </c>
      <c r="L521" s="46">
        <v>8500</v>
      </c>
      <c r="M521" s="46">
        <v>8500</v>
      </c>
      <c r="N521" s="39">
        <f t="shared" si="117"/>
        <v>400</v>
      </c>
      <c r="O521" s="220">
        <f t="shared" si="107"/>
        <v>0</v>
      </c>
    </row>
    <row r="522" spans="1:18" ht="20.100000000000001" hidden="1" customHeight="1" x14ac:dyDescent="0.25">
      <c r="A522" s="199"/>
      <c r="B522" s="199"/>
      <c r="C522" s="199"/>
      <c r="D522" s="199"/>
      <c r="E522" s="196" t="s">
        <v>336</v>
      </c>
      <c r="F522" s="50"/>
      <c r="G522" s="205" t="s">
        <v>468</v>
      </c>
      <c r="H522" s="50" t="s">
        <v>337</v>
      </c>
      <c r="I522" s="45">
        <f>I523</f>
        <v>20000</v>
      </c>
      <c r="J522" s="324">
        <f>J523</f>
        <v>0</v>
      </c>
      <c r="K522" s="324">
        <f>K523</f>
        <v>20000</v>
      </c>
      <c r="L522" s="46">
        <f>L523</f>
        <v>1500</v>
      </c>
      <c r="M522" s="46">
        <f>M523</f>
        <v>1500</v>
      </c>
      <c r="N522" s="39">
        <f t="shared" si="117"/>
        <v>0</v>
      </c>
      <c r="O522" s="220">
        <f t="shared" si="107"/>
        <v>0</v>
      </c>
    </row>
    <row r="523" spans="1:18" ht="20.100000000000001" hidden="1" customHeight="1" x14ac:dyDescent="0.25">
      <c r="A523" s="199"/>
      <c r="B523" s="199"/>
      <c r="C523" s="199"/>
      <c r="D523" s="199"/>
      <c r="E523" s="196"/>
      <c r="F523" s="50" t="s">
        <v>338</v>
      </c>
      <c r="G523" s="205" t="s">
        <v>468</v>
      </c>
      <c r="H523" s="50" t="s">
        <v>337</v>
      </c>
      <c r="I523" s="45">
        <v>20000</v>
      </c>
      <c r="J523" s="324">
        <f>K523-I523</f>
        <v>0</v>
      </c>
      <c r="K523" s="324">
        <v>20000</v>
      </c>
      <c r="L523" s="46">
        <v>1500</v>
      </c>
      <c r="M523" s="46">
        <v>1500</v>
      </c>
      <c r="N523" s="39">
        <f t="shared" si="117"/>
        <v>0</v>
      </c>
      <c r="O523" s="220">
        <f t="shared" si="107"/>
        <v>0</v>
      </c>
    </row>
    <row r="524" spans="1:18" s="218" customFormat="1" ht="20.100000000000001" hidden="1" customHeight="1" x14ac:dyDescent="0.25">
      <c r="A524" s="199"/>
      <c r="B524" s="199"/>
      <c r="C524" s="199"/>
      <c r="D524" s="199"/>
      <c r="E524" s="196" t="s">
        <v>483</v>
      </c>
      <c r="F524" s="50"/>
      <c r="G524" s="205" t="s">
        <v>468</v>
      </c>
      <c r="H524" s="50" t="s">
        <v>480</v>
      </c>
      <c r="I524" s="45">
        <f>I525</f>
        <v>0</v>
      </c>
      <c r="J524" s="324">
        <f t="shared" ref="J524:K524" si="127">J525</f>
        <v>0</v>
      </c>
      <c r="K524" s="324">
        <f t="shared" si="127"/>
        <v>0</v>
      </c>
      <c r="L524" s="46"/>
      <c r="M524" s="46"/>
      <c r="N524" s="39">
        <f t="shared" si="117"/>
        <v>0</v>
      </c>
      <c r="O524" s="220">
        <f t="shared" si="107"/>
        <v>0</v>
      </c>
      <c r="P524" s="308"/>
      <c r="Q524" s="25"/>
      <c r="R524" s="25"/>
    </row>
    <row r="525" spans="1:18" s="218" customFormat="1" ht="20.100000000000001" hidden="1" customHeight="1" x14ac:dyDescent="0.25">
      <c r="A525" s="199"/>
      <c r="B525" s="199"/>
      <c r="C525" s="199"/>
      <c r="D525" s="199"/>
      <c r="E525" s="196"/>
      <c r="F525" s="50" t="s">
        <v>484</v>
      </c>
      <c r="G525" s="205" t="s">
        <v>468</v>
      </c>
      <c r="H525" s="50" t="s">
        <v>480</v>
      </c>
      <c r="I525" s="45">
        <v>0</v>
      </c>
      <c r="J525" s="324">
        <f>K525-I525</f>
        <v>0</v>
      </c>
      <c r="K525" s="324">
        <v>0</v>
      </c>
      <c r="L525" s="46"/>
      <c r="M525" s="46"/>
      <c r="N525" s="39">
        <f t="shared" si="117"/>
        <v>0</v>
      </c>
      <c r="O525" s="220">
        <f t="shared" si="107"/>
        <v>0</v>
      </c>
      <c r="P525" s="308"/>
      <c r="Q525" s="25"/>
      <c r="R525" s="25"/>
    </row>
    <row r="526" spans="1:18" ht="20.100000000000001" hidden="1" customHeight="1" x14ac:dyDescent="0.2">
      <c r="A526" s="199"/>
      <c r="B526" s="199"/>
      <c r="C526" s="199"/>
      <c r="D526" s="97">
        <v>4223</v>
      </c>
      <c r="E526" s="97"/>
      <c r="F526" s="97"/>
      <c r="G526" s="205" t="s">
        <v>468</v>
      </c>
      <c r="H526" s="158" t="s">
        <v>446</v>
      </c>
      <c r="I526" s="45">
        <f>I527</f>
        <v>20000</v>
      </c>
      <c r="J526" s="324">
        <f t="shared" ref="J526:M526" si="128">J527</f>
        <v>0</v>
      </c>
      <c r="K526" s="324">
        <f t="shared" si="128"/>
        <v>20000</v>
      </c>
      <c r="L526" s="157">
        <f t="shared" si="128"/>
        <v>0</v>
      </c>
      <c r="M526" s="157">
        <f t="shared" si="128"/>
        <v>0</v>
      </c>
      <c r="N526" s="39">
        <f t="shared" si="117"/>
        <v>0</v>
      </c>
      <c r="O526" s="220">
        <f t="shared" si="107"/>
        <v>0</v>
      </c>
    </row>
    <row r="527" spans="1:18" ht="20.100000000000001" hidden="1" customHeight="1" x14ac:dyDescent="0.2">
      <c r="A527" s="199"/>
      <c r="B527" s="199"/>
      <c r="C527" s="199"/>
      <c r="D527" s="97"/>
      <c r="E527" s="97">
        <v>42231</v>
      </c>
      <c r="F527" s="97"/>
      <c r="G527" s="205" t="s">
        <v>468</v>
      </c>
      <c r="H527" s="158" t="s">
        <v>447</v>
      </c>
      <c r="I527" s="45">
        <f>I528</f>
        <v>20000</v>
      </c>
      <c r="J527" s="324">
        <f t="shared" ref="J527:K527" si="129">J528</f>
        <v>0</v>
      </c>
      <c r="K527" s="324">
        <f t="shared" si="129"/>
        <v>20000</v>
      </c>
      <c r="L527" s="46"/>
      <c r="M527" s="46"/>
      <c r="N527" s="39">
        <f t="shared" si="117"/>
        <v>0</v>
      </c>
      <c r="O527" s="220">
        <f t="shared" si="107"/>
        <v>0</v>
      </c>
    </row>
    <row r="528" spans="1:18" ht="20.100000000000001" hidden="1" customHeight="1" x14ac:dyDescent="0.2">
      <c r="A528" s="199"/>
      <c r="B528" s="199"/>
      <c r="C528" s="199"/>
      <c r="D528" s="97"/>
      <c r="E528" s="97"/>
      <c r="F528" s="373">
        <v>422310</v>
      </c>
      <c r="G528" s="205" t="s">
        <v>468</v>
      </c>
      <c r="H528" s="158" t="s">
        <v>447</v>
      </c>
      <c r="I528" s="45">
        <v>20000</v>
      </c>
      <c r="J528" s="324">
        <f>K528-I528</f>
        <v>0</v>
      </c>
      <c r="K528" s="324">
        <v>20000</v>
      </c>
      <c r="L528" s="46"/>
      <c r="M528" s="46"/>
      <c r="N528" s="39">
        <f t="shared" si="117"/>
        <v>0</v>
      </c>
      <c r="O528" s="220">
        <f t="shared" si="107"/>
        <v>0</v>
      </c>
    </row>
    <row r="529" spans="1:18" ht="20.100000000000001" hidden="1" customHeight="1" x14ac:dyDescent="0.25">
      <c r="A529" s="199"/>
      <c r="B529" s="199"/>
      <c r="C529" s="199"/>
      <c r="D529" s="199">
        <v>4224</v>
      </c>
      <c r="E529" s="199"/>
      <c r="F529" s="56"/>
      <c r="G529" s="205" t="s">
        <v>468</v>
      </c>
      <c r="H529" s="50" t="s">
        <v>66</v>
      </c>
      <c r="I529" s="45">
        <f>I530+I532</f>
        <v>2531000</v>
      </c>
      <c r="J529" s="324">
        <f>J530+J532</f>
        <v>0</v>
      </c>
      <c r="K529" s="324">
        <f>K530+K532</f>
        <v>2531000</v>
      </c>
      <c r="L529" s="46">
        <f>L530+L532</f>
        <v>50000</v>
      </c>
      <c r="M529" s="46">
        <f>M530+M532</f>
        <v>65000</v>
      </c>
      <c r="N529" s="39">
        <f t="shared" si="117"/>
        <v>0</v>
      </c>
      <c r="O529" s="220">
        <f t="shared" si="107"/>
        <v>0</v>
      </c>
    </row>
    <row r="530" spans="1:18" ht="20.100000000000001" hidden="1" customHeight="1" x14ac:dyDescent="0.25">
      <c r="A530" s="199"/>
      <c r="B530" s="199"/>
      <c r="C530" s="199"/>
      <c r="D530" s="199"/>
      <c r="E530" s="196" t="s">
        <v>339</v>
      </c>
      <c r="F530" s="50"/>
      <c r="G530" s="205" t="s">
        <v>468</v>
      </c>
      <c r="H530" s="50" t="s">
        <v>340</v>
      </c>
      <c r="I530" s="45">
        <f>I531</f>
        <v>31000</v>
      </c>
      <c r="J530" s="324">
        <f>J531</f>
        <v>0</v>
      </c>
      <c r="K530" s="324">
        <f>K531</f>
        <v>31000</v>
      </c>
      <c r="L530" s="46">
        <f>L531</f>
        <v>10000</v>
      </c>
      <c r="M530" s="46">
        <f>M531</f>
        <v>25000</v>
      </c>
      <c r="N530" s="39">
        <f t="shared" si="117"/>
        <v>0</v>
      </c>
      <c r="O530" s="220">
        <f t="shared" si="107"/>
        <v>0</v>
      </c>
    </row>
    <row r="531" spans="1:18" s="62" customFormat="1" ht="20.100000000000001" hidden="1" customHeight="1" x14ac:dyDescent="0.25">
      <c r="A531" s="199"/>
      <c r="B531" s="199"/>
      <c r="C531" s="199"/>
      <c r="D531" s="199"/>
      <c r="E531" s="196"/>
      <c r="F531" s="50" t="s">
        <v>341</v>
      </c>
      <c r="G531" s="205" t="s">
        <v>468</v>
      </c>
      <c r="H531" s="50" t="s">
        <v>340</v>
      </c>
      <c r="I531" s="45">
        <v>31000</v>
      </c>
      <c r="J531" s="324">
        <f>K531-I531</f>
        <v>0</v>
      </c>
      <c r="K531" s="324">
        <v>31000</v>
      </c>
      <c r="L531" s="61">
        <v>10000</v>
      </c>
      <c r="M531" s="61">
        <v>25000</v>
      </c>
      <c r="N531" s="39">
        <f t="shared" si="117"/>
        <v>0</v>
      </c>
      <c r="O531" s="220">
        <f t="shared" si="107"/>
        <v>0</v>
      </c>
      <c r="P531" s="316"/>
    </row>
    <row r="532" spans="1:18" s="62" customFormat="1" ht="20.100000000000001" hidden="1" customHeight="1" x14ac:dyDescent="0.25">
      <c r="A532" s="199"/>
      <c r="B532" s="199"/>
      <c r="C532" s="199"/>
      <c r="D532" s="199"/>
      <c r="E532" s="196" t="s">
        <v>342</v>
      </c>
      <c r="F532" s="50"/>
      <c r="G532" s="205" t="s">
        <v>468</v>
      </c>
      <c r="H532" s="50" t="s">
        <v>343</v>
      </c>
      <c r="I532" s="45">
        <f>I533</f>
        <v>2500000</v>
      </c>
      <c r="J532" s="324">
        <f>J533</f>
        <v>0</v>
      </c>
      <c r="K532" s="324">
        <f>K533</f>
        <v>2500000</v>
      </c>
      <c r="L532" s="61">
        <v>40000</v>
      </c>
      <c r="M532" s="61">
        <v>40000</v>
      </c>
      <c r="N532" s="39">
        <f t="shared" si="117"/>
        <v>0</v>
      </c>
      <c r="O532" s="220">
        <f t="shared" ref="O532:O539" si="130">N532-J532</f>
        <v>0</v>
      </c>
      <c r="P532" s="316"/>
    </row>
    <row r="533" spans="1:18" s="62" customFormat="1" ht="20.100000000000001" hidden="1" customHeight="1" x14ac:dyDescent="0.25">
      <c r="A533" s="199"/>
      <c r="B533" s="199"/>
      <c r="C533" s="199"/>
      <c r="D533" s="199"/>
      <c r="E533" s="196"/>
      <c r="F533" s="50" t="s">
        <v>344</v>
      </c>
      <c r="G533" s="205" t="s">
        <v>468</v>
      </c>
      <c r="H533" s="50" t="s">
        <v>343</v>
      </c>
      <c r="I533" s="45">
        <v>2500000</v>
      </c>
      <c r="J533" s="324">
        <f>K533-I533</f>
        <v>0</v>
      </c>
      <c r="K533" s="324">
        <f>2500000</f>
        <v>2500000</v>
      </c>
      <c r="L533" s="61">
        <f>180500-90500</f>
        <v>90000</v>
      </c>
      <c r="M533" s="61">
        <f>180500-90500</f>
        <v>90000</v>
      </c>
      <c r="N533" s="39">
        <f t="shared" si="117"/>
        <v>0</v>
      </c>
      <c r="O533" s="220">
        <f t="shared" si="130"/>
        <v>0</v>
      </c>
      <c r="P533" s="316"/>
    </row>
    <row r="534" spans="1:18" ht="20.100000000000001" hidden="1" customHeight="1" x14ac:dyDescent="0.25">
      <c r="A534" s="199"/>
      <c r="B534" s="199"/>
      <c r="C534" s="199"/>
      <c r="D534" s="199">
        <v>4225</v>
      </c>
      <c r="E534" s="196"/>
      <c r="F534" s="50"/>
      <c r="G534" s="205" t="s">
        <v>468</v>
      </c>
      <c r="H534" s="50" t="s">
        <v>345</v>
      </c>
      <c r="I534" s="45"/>
      <c r="J534" s="324"/>
      <c r="K534" s="324"/>
      <c r="L534" s="43"/>
      <c r="M534" s="43"/>
      <c r="N534" s="39">
        <f t="shared" si="117"/>
        <v>0</v>
      </c>
      <c r="O534" s="220">
        <f t="shared" si="130"/>
        <v>0</v>
      </c>
    </row>
    <row r="535" spans="1:18" ht="20.100000000000001" hidden="1" customHeight="1" x14ac:dyDescent="0.25">
      <c r="A535" s="199"/>
      <c r="B535" s="199"/>
      <c r="C535" s="199"/>
      <c r="D535" s="199">
        <v>4227</v>
      </c>
      <c r="E535" s="196"/>
      <c r="F535" s="50"/>
      <c r="G535" s="205" t="s">
        <v>468</v>
      </c>
      <c r="H535" s="50" t="s">
        <v>346</v>
      </c>
      <c r="I535" s="45"/>
      <c r="J535" s="324"/>
      <c r="K535" s="324"/>
      <c r="L535" s="43"/>
      <c r="M535" s="43"/>
      <c r="N535" s="39">
        <f t="shared" si="117"/>
        <v>0</v>
      </c>
      <c r="O535" s="220">
        <f t="shared" si="130"/>
        <v>0</v>
      </c>
    </row>
    <row r="536" spans="1:18" s="32" customFormat="1" ht="20.100000000000001" customHeight="1" x14ac:dyDescent="0.25">
      <c r="A536" s="197"/>
      <c r="B536" s="197"/>
      <c r="C536" s="197">
        <v>423</v>
      </c>
      <c r="D536" s="197"/>
      <c r="E536" s="197"/>
      <c r="F536" s="54"/>
      <c r="G536" s="205" t="s">
        <v>468</v>
      </c>
      <c r="H536" s="55" t="s">
        <v>347</v>
      </c>
      <c r="I536" s="37">
        <f t="shared" ref="I536:K537" si="131">I537</f>
        <v>0</v>
      </c>
      <c r="J536" s="323">
        <f t="shared" si="131"/>
        <v>195000</v>
      </c>
      <c r="K536" s="323">
        <f t="shared" si="131"/>
        <v>195000</v>
      </c>
      <c r="L536" s="43">
        <f t="shared" ref="L536:M538" si="132">L537</f>
        <v>0</v>
      </c>
      <c r="M536" s="43">
        <f t="shared" si="132"/>
        <v>0</v>
      </c>
      <c r="N536" s="39">
        <f t="shared" si="117"/>
        <v>195000</v>
      </c>
      <c r="O536" s="220">
        <f t="shared" si="130"/>
        <v>0</v>
      </c>
      <c r="P536" s="311"/>
      <c r="Q536" s="31"/>
      <c r="R536" s="31"/>
    </row>
    <row r="537" spans="1:18" ht="20.100000000000001" hidden="1" customHeight="1" x14ac:dyDescent="0.25">
      <c r="A537" s="199"/>
      <c r="B537" s="199"/>
      <c r="C537" s="199"/>
      <c r="D537" s="199">
        <v>4231</v>
      </c>
      <c r="E537" s="199"/>
      <c r="F537" s="56"/>
      <c r="G537" s="205" t="s">
        <v>468</v>
      </c>
      <c r="H537" s="50" t="s">
        <v>70</v>
      </c>
      <c r="I537" s="45">
        <f t="shared" si="131"/>
        <v>0</v>
      </c>
      <c r="J537" s="324">
        <f t="shared" si="131"/>
        <v>195000</v>
      </c>
      <c r="K537" s="324">
        <f t="shared" si="131"/>
        <v>195000</v>
      </c>
      <c r="L537" s="46">
        <f t="shared" si="132"/>
        <v>0</v>
      </c>
      <c r="M537" s="46">
        <f t="shared" si="132"/>
        <v>0</v>
      </c>
      <c r="N537" s="39">
        <f t="shared" si="117"/>
        <v>195000</v>
      </c>
      <c r="O537" s="220">
        <f t="shared" si="130"/>
        <v>0</v>
      </c>
    </row>
    <row r="538" spans="1:18" ht="20.100000000000001" hidden="1" customHeight="1" x14ac:dyDescent="0.25">
      <c r="A538" s="199"/>
      <c r="B538" s="199"/>
      <c r="C538" s="199"/>
      <c r="D538" s="199"/>
      <c r="E538" s="196" t="s">
        <v>348</v>
      </c>
      <c r="F538" s="50"/>
      <c r="G538" s="205" t="s">
        <v>468</v>
      </c>
      <c r="H538" s="50" t="s">
        <v>349</v>
      </c>
      <c r="I538" s="45">
        <f>I539</f>
        <v>0</v>
      </c>
      <c r="J538" s="324">
        <f>J539</f>
        <v>195000</v>
      </c>
      <c r="K538" s="324">
        <f>K539</f>
        <v>195000</v>
      </c>
      <c r="L538" s="46">
        <f t="shared" si="132"/>
        <v>0</v>
      </c>
      <c r="M538" s="46">
        <f t="shared" si="132"/>
        <v>0</v>
      </c>
      <c r="N538" s="39">
        <f t="shared" si="117"/>
        <v>195000</v>
      </c>
      <c r="O538" s="220">
        <f t="shared" si="130"/>
        <v>0</v>
      </c>
    </row>
    <row r="539" spans="1:18" ht="20.100000000000001" hidden="1" customHeight="1" x14ac:dyDescent="0.25">
      <c r="A539" s="199"/>
      <c r="B539" s="199"/>
      <c r="C539" s="199"/>
      <c r="D539" s="199"/>
      <c r="E539" s="196"/>
      <c r="F539" s="50" t="s">
        <v>350</v>
      </c>
      <c r="G539" s="205" t="s">
        <v>468</v>
      </c>
      <c r="H539" s="50" t="s">
        <v>349</v>
      </c>
      <c r="I539" s="45">
        <v>0</v>
      </c>
      <c r="J539" s="324">
        <f>K539-I539</f>
        <v>195000</v>
      </c>
      <c r="K539" s="324">
        <v>195000</v>
      </c>
      <c r="L539" s="46">
        <v>0</v>
      </c>
      <c r="M539" s="46">
        <v>0</v>
      </c>
      <c r="N539" s="39">
        <f t="shared" si="117"/>
        <v>195000</v>
      </c>
      <c r="O539" s="220">
        <f t="shared" si="130"/>
        <v>0</v>
      </c>
    </row>
    <row r="540" spans="1:18" s="166" customFormat="1" ht="20.100000000000001" customHeight="1" x14ac:dyDescent="0.25">
      <c r="A540" s="197"/>
      <c r="B540" s="197"/>
      <c r="C540" s="197">
        <v>426</v>
      </c>
      <c r="D540" s="197"/>
      <c r="E540" s="197"/>
      <c r="F540" s="54"/>
      <c r="G540" s="205" t="s">
        <v>468</v>
      </c>
      <c r="H540" s="241" t="s">
        <v>71</v>
      </c>
      <c r="I540" s="37">
        <f t="shared" ref="I540:K542" si="133">I541</f>
        <v>10000</v>
      </c>
      <c r="J540" s="323">
        <f t="shared" si="133"/>
        <v>0</v>
      </c>
      <c r="K540" s="323">
        <f t="shared" si="133"/>
        <v>10000</v>
      </c>
      <c r="L540" s="164">
        <f t="shared" ref="L540:M542" si="134">L541</f>
        <v>5000</v>
      </c>
      <c r="M540" s="164">
        <f t="shared" si="134"/>
        <v>5000</v>
      </c>
      <c r="N540" s="39">
        <f t="shared" si="117"/>
        <v>0</v>
      </c>
      <c r="O540" s="220">
        <f t="shared" ref="O540:O595" si="135">N540-J540</f>
        <v>0</v>
      </c>
      <c r="P540" s="311"/>
      <c r="Q540" s="165"/>
      <c r="R540" s="165"/>
    </row>
    <row r="541" spans="1:18" ht="20.100000000000001" hidden="1" customHeight="1" x14ac:dyDescent="0.25">
      <c r="A541" s="199"/>
      <c r="B541" s="199"/>
      <c r="C541" s="199"/>
      <c r="D541" s="199">
        <v>4262</v>
      </c>
      <c r="E541" s="199"/>
      <c r="F541" s="56"/>
      <c r="G541" s="205" t="s">
        <v>468</v>
      </c>
      <c r="H541" s="53" t="s">
        <v>72</v>
      </c>
      <c r="I541" s="45">
        <f t="shared" si="133"/>
        <v>10000</v>
      </c>
      <c r="J541" s="324">
        <f t="shared" si="133"/>
        <v>0</v>
      </c>
      <c r="K541" s="324">
        <f t="shared" si="133"/>
        <v>10000</v>
      </c>
      <c r="L541" s="46">
        <f t="shared" si="134"/>
        <v>5000</v>
      </c>
      <c r="M541" s="46">
        <f t="shared" si="134"/>
        <v>5000</v>
      </c>
      <c r="N541" s="39">
        <f t="shared" si="117"/>
        <v>0</v>
      </c>
      <c r="O541" s="220">
        <f t="shared" si="135"/>
        <v>0</v>
      </c>
    </row>
    <row r="542" spans="1:18" ht="20.100000000000001" hidden="1" customHeight="1" x14ac:dyDescent="0.25">
      <c r="A542" s="199"/>
      <c r="B542" s="199"/>
      <c r="C542" s="199"/>
      <c r="D542" s="199"/>
      <c r="E542" s="196" t="s">
        <v>351</v>
      </c>
      <c r="F542" s="50"/>
      <c r="G542" s="205" t="s">
        <v>468</v>
      </c>
      <c r="H542" s="50" t="s">
        <v>72</v>
      </c>
      <c r="I542" s="45">
        <f t="shared" si="133"/>
        <v>10000</v>
      </c>
      <c r="J542" s="324">
        <f t="shared" si="133"/>
        <v>0</v>
      </c>
      <c r="K542" s="324">
        <f t="shared" si="133"/>
        <v>10000</v>
      </c>
      <c r="L542" s="46">
        <f t="shared" si="134"/>
        <v>5000</v>
      </c>
      <c r="M542" s="46">
        <f t="shared" si="134"/>
        <v>5000</v>
      </c>
      <c r="N542" s="39">
        <f t="shared" si="117"/>
        <v>0</v>
      </c>
      <c r="O542" s="220">
        <f t="shared" si="135"/>
        <v>0</v>
      </c>
    </row>
    <row r="543" spans="1:18" ht="20.100000000000001" hidden="1" customHeight="1" x14ac:dyDescent="0.25">
      <c r="A543" s="199"/>
      <c r="B543" s="199"/>
      <c r="C543" s="199"/>
      <c r="D543" s="199"/>
      <c r="E543" s="196"/>
      <c r="F543" s="50" t="s">
        <v>352</v>
      </c>
      <c r="G543" s="205" t="s">
        <v>468</v>
      </c>
      <c r="H543" s="50" t="s">
        <v>72</v>
      </c>
      <c r="I543" s="45">
        <v>10000</v>
      </c>
      <c r="J543" s="324">
        <f>K543-I543</f>
        <v>0</v>
      </c>
      <c r="K543" s="324">
        <v>10000</v>
      </c>
      <c r="L543" s="46">
        <v>5000</v>
      </c>
      <c r="M543" s="46">
        <v>5000</v>
      </c>
      <c r="N543" s="39">
        <f t="shared" si="117"/>
        <v>0</v>
      </c>
      <c r="O543" s="220">
        <f t="shared" si="135"/>
        <v>0</v>
      </c>
    </row>
    <row r="544" spans="1:18" ht="33.75" customHeight="1" x14ac:dyDescent="0.25">
      <c r="A544" s="272"/>
      <c r="B544" s="272"/>
      <c r="C544" s="272"/>
      <c r="D544" s="272"/>
      <c r="E544" s="272"/>
      <c r="F544" s="273"/>
      <c r="G544" s="274"/>
      <c r="H544" s="275" t="s">
        <v>353</v>
      </c>
      <c r="I544" s="271"/>
      <c r="J544" s="321"/>
      <c r="K544" s="321"/>
      <c r="L544" s="64"/>
      <c r="M544" s="64"/>
      <c r="N544" s="39"/>
      <c r="O544" s="220"/>
    </row>
    <row r="545" spans="1:18" ht="28.5" customHeight="1" x14ac:dyDescent="0.25">
      <c r="A545" s="197">
        <v>4</v>
      </c>
      <c r="B545" s="197"/>
      <c r="C545" s="197"/>
      <c r="D545" s="197"/>
      <c r="E545" s="197"/>
      <c r="F545" s="54"/>
      <c r="G545" s="235"/>
      <c r="H545" s="55" t="s">
        <v>329</v>
      </c>
      <c r="I545" s="37">
        <f>I546+I551</f>
        <v>800</v>
      </c>
      <c r="J545" s="323">
        <f>J546+J551</f>
        <v>0</v>
      </c>
      <c r="K545" s="323">
        <f>K546+K551</f>
        <v>800</v>
      </c>
      <c r="L545" s="57">
        <f t="shared" ref="L545:M545" si="136">L546+L551</f>
        <v>800</v>
      </c>
      <c r="M545" s="57">
        <f t="shared" si="136"/>
        <v>800</v>
      </c>
      <c r="N545" s="39">
        <f t="shared" si="117"/>
        <v>0</v>
      </c>
      <c r="O545" s="220">
        <f t="shared" si="135"/>
        <v>0</v>
      </c>
    </row>
    <row r="546" spans="1:18" ht="25.5" hidden="1" x14ac:dyDescent="0.25">
      <c r="A546" s="197"/>
      <c r="B546" s="197">
        <v>41</v>
      </c>
      <c r="C546" s="197"/>
      <c r="D546" s="197"/>
      <c r="E546" s="197"/>
      <c r="F546" s="54"/>
      <c r="G546" s="235"/>
      <c r="H546" s="55" t="s">
        <v>60</v>
      </c>
      <c r="I546" s="37">
        <f t="shared" ref="I546:M548" si="137">I547</f>
        <v>0</v>
      </c>
      <c r="J546" s="323">
        <f t="shared" si="137"/>
        <v>0</v>
      </c>
      <c r="K546" s="323">
        <f t="shared" si="137"/>
        <v>0</v>
      </c>
      <c r="L546" s="57">
        <f t="shared" si="137"/>
        <v>800</v>
      </c>
      <c r="M546" s="57">
        <f t="shared" si="137"/>
        <v>800</v>
      </c>
      <c r="N546" s="39">
        <f t="shared" si="117"/>
        <v>0</v>
      </c>
      <c r="O546" s="220">
        <f t="shared" si="135"/>
        <v>0</v>
      </c>
    </row>
    <row r="547" spans="1:18" ht="20.100000000000001" hidden="1" customHeight="1" x14ac:dyDescent="0.25">
      <c r="A547" s="197"/>
      <c r="B547" s="197"/>
      <c r="C547" s="197">
        <v>412</v>
      </c>
      <c r="D547" s="197"/>
      <c r="E547" s="197"/>
      <c r="F547" s="54"/>
      <c r="G547" s="235"/>
      <c r="H547" s="55" t="s">
        <v>330</v>
      </c>
      <c r="I547" s="37">
        <f t="shared" si="137"/>
        <v>0</v>
      </c>
      <c r="J547" s="323">
        <f t="shared" si="137"/>
        <v>0</v>
      </c>
      <c r="K547" s="323">
        <f t="shared" si="137"/>
        <v>0</v>
      </c>
      <c r="L547" s="43">
        <f t="shared" ref="L547:M548" si="138">L548</f>
        <v>800</v>
      </c>
      <c r="M547" s="43">
        <f t="shared" si="138"/>
        <v>800</v>
      </c>
      <c r="N547" s="39">
        <f t="shared" si="117"/>
        <v>0</v>
      </c>
      <c r="O547" s="220">
        <f t="shared" si="135"/>
        <v>0</v>
      </c>
    </row>
    <row r="548" spans="1:18" ht="20.100000000000001" hidden="1" customHeight="1" x14ac:dyDescent="0.25">
      <c r="A548" s="199"/>
      <c r="B548" s="199"/>
      <c r="C548" s="199"/>
      <c r="D548" s="199">
        <v>4123</v>
      </c>
      <c r="E548" s="199"/>
      <c r="F548" s="56"/>
      <c r="G548" s="235" t="s">
        <v>478</v>
      </c>
      <c r="H548" s="50" t="s">
        <v>62</v>
      </c>
      <c r="I548" s="45">
        <f t="shared" si="137"/>
        <v>0</v>
      </c>
      <c r="J548" s="324">
        <f t="shared" si="137"/>
        <v>0</v>
      </c>
      <c r="K548" s="324">
        <f t="shared" si="137"/>
        <v>0</v>
      </c>
      <c r="L548" s="46">
        <f t="shared" si="138"/>
        <v>800</v>
      </c>
      <c r="M548" s="46">
        <f t="shared" si="138"/>
        <v>800</v>
      </c>
      <c r="N548" s="39">
        <f t="shared" si="117"/>
        <v>0</v>
      </c>
      <c r="O548" s="220">
        <f t="shared" si="135"/>
        <v>0</v>
      </c>
    </row>
    <row r="549" spans="1:18" ht="20.100000000000001" hidden="1" customHeight="1" x14ac:dyDescent="0.25">
      <c r="A549" s="199"/>
      <c r="B549" s="199"/>
      <c r="C549" s="199"/>
      <c r="D549" s="199"/>
      <c r="E549" s="196" t="s">
        <v>331</v>
      </c>
      <c r="F549" s="50"/>
      <c r="G549" s="235" t="s">
        <v>478</v>
      </c>
      <c r="H549" s="50" t="s">
        <v>62</v>
      </c>
      <c r="I549" s="45">
        <f>I550</f>
        <v>0</v>
      </c>
      <c r="J549" s="324">
        <f>J550</f>
        <v>0</v>
      </c>
      <c r="K549" s="324">
        <f>K550</f>
        <v>0</v>
      </c>
      <c r="L549" s="46">
        <f>L550</f>
        <v>800</v>
      </c>
      <c r="M549" s="46">
        <f>M550</f>
        <v>800</v>
      </c>
      <c r="N549" s="39">
        <f t="shared" si="117"/>
        <v>0</v>
      </c>
      <c r="O549" s="220">
        <f t="shared" si="135"/>
        <v>0</v>
      </c>
    </row>
    <row r="550" spans="1:18" ht="20.100000000000001" hidden="1" customHeight="1" x14ac:dyDescent="0.25">
      <c r="A550" s="199"/>
      <c r="B550" s="199"/>
      <c r="C550" s="199"/>
      <c r="D550" s="199"/>
      <c r="E550" s="196"/>
      <c r="F550" s="50" t="s">
        <v>332</v>
      </c>
      <c r="G550" s="235" t="s">
        <v>478</v>
      </c>
      <c r="H550" s="50" t="s">
        <v>62</v>
      </c>
      <c r="I550" s="45">
        <v>0</v>
      </c>
      <c r="J550" s="324">
        <f>K550-I550</f>
        <v>0</v>
      </c>
      <c r="K550" s="324">
        <v>0</v>
      </c>
      <c r="L550" s="46">
        <v>800</v>
      </c>
      <c r="M550" s="46">
        <v>800</v>
      </c>
      <c r="N550" s="39">
        <f t="shared" si="117"/>
        <v>0</v>
      </c>
      <c r="O550" s="220">
        <f t="shared" si="135"/>
        <v>0</v>
      </c>
    </row>
    <row r="551" spans="1:18" ht="27" customHeight="1" x14ac:dyDescent="0.25">
      <c r="A551" s="199"/>
      <c r="B551" s="197">
        <v>42</v>
      </c>
      <c r="C551" s="199"/>
      <c r="D551" s="199"/>
      <c r="E551" s="196"/>
      <c r="F551" s="50"/>
      <c r="G551" s="235"/>
      <c r="H551" s="55" t="s">
        <v>63</v>
      </c>
      <c r="I551" s="37">
        <f>I552+I556</f>
        <v>800</v>
      </c>
      <c r="J551" s="323">
        <f t="shared" ref="J551:K551" si="139">J552+J556</f>
        <v>0</v>
      </c>
      <c r="K551" s="323">
        <f t="shared" si="139"/>
        <v>800</v>
      </c>
      <c r="L551" s="43">
        <v>0</v>
      </c>
      <c r="M551" s="43">
        <v>0</v>
      </c>
      <c r="N551" s="39">
        <f t="shared" si="117"/>
        <v>0</v>
      </c>
      <c r="O551" s="220">
        <f t="shared" si="135"/>
        <v>0</v>
      </c>
    </row>
    <row r="552" spans="1:18" s="170" customFormat="1" ht="20.100000000000001" customHeight="1" x14ac:dyDescent="0.25">
      <c r="A552" s="197"/>
      <c r="B552" s="197"/>
      <c r="C552" s="197">
        <v>422</v>
      </c>
      <c r="D552" s="197"/>
      <c r="E552" s="197"/>
      <c r="F552" s="54"/>
      <c r="G552" s="205" t="s">
        <v>478</v>
      </c>
      <c r="H552" s="55" t="s">
        <v>64</v>
      </c>
      <c r="I552" s="37">
        <f>I553</f>
        <v>800</v>
      </c>
      <c r="J552" s="323">
        <f t="shared" ref="J552:K554" si="140">J553</f>
        <v>0</v>
      </c>
      <c r="K552" s="323">
        <f t="shared" si="140"/>
        <v>800</v>
      </c>
      <c r="L552" s="164"/>
      <c r="M552" s="164"/>
      <c r="N552" s="39">
        <f t="shared" si="117"/>
        <v>0</v>
      </c>
      <c r="O552" s="220">
        <f t="shared" si="135"/>
        <v>0</v>
      </c>
      <c r="P552" s="308"/>
      <c r="Q552" s="169"/>
      <c r="R552" s="169"/>
    </row>
    <row r="553" spans="1:18" ht="20.100000000000001" hidden="1" customHeight="1" x14ac:dyDescent="0.25">
      <c r="A553" s="199"/>
      <c r="B553" s="199"/>
      <c r="C553" s="199"/>
      <c r="D553" s="199">
        <v>4224</v>
      </c>
      <c r="E553" s="199"/>
      <c r="F553" s="56"/>
      <c r="G553" s="205" t="s">
        <v>478</v>
      </c>
      <c r="H553" s="50" t="s">
        <v>66</v>
      </c>
      <c r="I553" s="45">
        <f>I554</f>
        <v>800</v>
      </c>
      <c r="J553" s="324">
        <f t="shared" si="140"/>
        <v>0</v>
      </c>
      <c r="K553" s="324">
        <f t="shared" si="140"/>
        <v>800</v>
      </c>
      <c r="L553" s="43"/>
      <c r="M553" s="43"/>
      <c r="N553" s="39">
        <f t="shared" si="117"/>
        <v>0</v>
      </c>
      <c r="O553" s="220">
        <f t="shared" si="135"/>
        <v>0</v>
      </c>
    </row>
    <row r="554" spans="1:18" ht="20.100000000000001" hidden="1" customHeight="1" x14ac:dyDescent="0.25">
      <c r="A554" s="199"/>
      <c r="B554" s="199"/>
      <c r="C554" s="199"/>
      <c r="D554" s="199"/>
      <c r="E554" s="196" t="s">
        <v>342</v>
      </c>
      <c r="F554" s="50"/>
      <c r="G554" s="205" t="s">
        <v>478</v>
      </c>
      <c r="H554" s="50" t="s">
        <v>343</v>
      </c>
      <c r="I554" s="45">
        <f>I555</f>
        <v>800</v>
      </c>
      <c r="J554" s="324">
        <f t="shared" si="140"/>
        <v>0</v>
      </c>
      <c r="K554" s="324">
        <f t="shared" si="140"/>
        <v>800</v>
      </c>
      <c r="L554" s="43"/>
      <c r="M554" s="43"/>
      <c r="N554" s="39">
        <f t="shared" si="117"/>
        <v>0</v>
      </c>
      <c r="O554" s="220">
        <f t="shared" si="135"/>
        <v>0</v>
      </c>
    </row>
    <row r="555" spans="1:18" ht="27" hidden="1" customHeight="1" x14ac:dyDescent="0.25">
      <c r="A555" s="199"/>
      <c r="B555" s="199"/>
      <c r="C555" s="199"/>
      <c r="D555" s="199"/>
      <c r="E555" s="196"/>
      <c r="F555" s="50" t="s">
        <v>344</v>
      </c>
      <c r="G555" s="205" t="s">
        <v>478</v>
      </c>
      <c r="H555" s="50" t="s">
        <v>343</v>
      </c>
      <c r="I555" s="45">
        <v>800</v>
      </c>
      <c r="J555" s="324">
        <f>K555-I555</f>
        <v>0</v>
      </c>
      <c r="K555" s="324">
        <v>800</v>
      </c>
      <c r="L555" s="43"/>
      <c r="M555" s="43"/>
      <c r="N555" s="39">
        <f t="shared" si="117"/>
        <v>0</v>
      </c>
      <c r="O555" s="220">
        <f t="shared" si="135"/>
        <v>0</v>
      </c>
    </row>
    <row r="556" spans="1:18" s="32" customFormat="1" ht="20.100000000000001" hidden="1" customHeight="1" x14ac:dyDescent="0.25">
      <c r="A556" s="197"/>
      <c r="B556" s="197"/>
      <c r="C556" s="197">
        <v>423</v>
      </c>
      <c r="D556" s="197"/>
      <c r="E556" s="197"/>
      <c r="F556" s="54"/>
      <c r="G556" s="205"/>
      <c r="H556" s="55" t="s">
        <v>347</v>
      </c>
      <c r="I556" s="37">
        <f t="shared" ref="I556:K558" si="141">I557</f>
        <v>0</v>
      </c>
      <c r="J556" s="323">
        <f t="shared" si="141"/>
        <v>0</v>
      </c>
      <c r="K556" s="323">
        <f t="shared" si="141"/>
        <v>0</v>
      </c>
      <c r="L556" s="43">
        <f t="shared" ref="L556:M558" si="142">L557</f>
        <v>0</v>
      </c>
      <c r="M556" s="43">
        <f t="shared" si="142"/>
        <v>0</v>
      </c>
      <c r="N556" s="39">
        <f t="shared" si="117"/>
        <v>0</v>
      </c>
      <c r="O556" s="220">
        <f t="shared" si="135"/>
        <v>0</v>
      </c>
      <c r="P556" s="311"/>
      <c r="Q556" s="31"/>
      <c r="R556" s="31"/>
    </row>
    <row r="557" spans="1:18" ht="20.100000000000001" hidden="1" customHeight="1" x14ac:dyDescent="0.25">
      <c r="A557" s="199"/>
      <c r="B557" s="199"/>
      <c r="C557" s="199"/>
      <c r="D557" s="199">
        <v>4231</v>
      </c>
      <c r="E557" s="199"/>
      <c r="F557" s="56"/>
      <c r="G557" s="244">
        <v>76</v>
      </c>
      <c r="H557" s="50" t="s">
        <v>70</v>
      </c>
      <c r="I557" s="45">
        <f t="shared" si="141"/>
        <v>0</v>
      </c>
      <c r="J557" s="324">
        <f t="shared" si="141"/>
        <v>0</v>
      </c>
      <c r="K557" s="324">
        <f t="shared" si="141"/>
        <v>0</v>
      </c>
      <c r="L557" s="46">
        <f t="shared" si="142"/>
        <v>0</v>
      </c>
      <c r="M557" s="46">
        <f t="shared" si="142"/>
        <v>0</v>
      </c>
      <c r="N557" s="39">
        <f t="shared" si="117"/>
        <v>0</v>
      </c>
      <c r="O557" s="220">
        <f t="shared" si="135"/>
        <v>0</v>
      </c>
    </row>
    <row r="558" spans="1:18" ht="20.100000000000001" hidden="1" customHeight="1" x14ac:dyDescent="0.25">
      <c r="A558" s="199"/>
      <c r="B558" s="199"/>
      <c r="C558" s="199"/>
      <c r="D558" s="199"/>
      <c r="E558" s="196" t="s">
        <v>348</v>
      </c>
      <c r="F558" s="50"/>
      <c r="G558" s="205">
        <v>76</v>
      </c>
      <c r="H558" s="50" t="s">
        <v>349</v>
      </c>
      <c r="I558" s="45">
        <f t="shared" si="141"/>
        <v>0</v>
      </c>
      <c r="J558" s="324">
        <f t="shared" si="141"/>
        <v>0</v>
      </c>
      <c r="K558" s="324">
        <f t="shared" si="141"/>
        <v>0</v>
      </c>
      <c r="L558" s="46">
        <f t="shared" si="142"/>
        <v>0</v>
      </c>
      <c r="M558" s="46">
        <f t="shared" si="142"/>
        <v>0</v>
      </c>
      <c r="N558" s="39">
        <f t="shared" ref="N558:N621" si="143">K558-I558</f>
        <v>0</v>
      </c>
      <c r="O558" s="220">
        <f t="shared" si="135"/>
        <v>0</v>
      </c>
    </row>
    <row r="559" spans="1:18" ht="20.100000000000001" hidden="1" customHeight="1" x14ac:dyDescent="0.25">
      <c r="A559" s="199"/>
      <c r="B559" s="199"/>
      <c r="C559" s="199"/>
      <c r="D559" s="199"/>
      <c r="E559" s="196"/>
      <c r="F559" s="50" t="s">
        <v>350</v>
      </c>
      <c r="G559" s="205">
        <v>76</v>
      </c>
      <c r="H559" s="50" t="s">
        <v>349</v>
      </c>
      <c r="I559" s="45"/>
      <c r="J559" s="324"/>
      <c r="K559" s="324"/>
      <c r="L559" s="46">
        <v>0</v>
      </c>
      <c r="M559" s="46">
        <v>0</v>
      </c>
      <c r="N559" s="39">
        <f t="shared" si="143"/>
        <v>0</v>
      </c>
      <c r="O559" s="220">
        <f t="shared" si="135"/>
        <v>0</v>
      </c>
    </row>
    <row r="560" spans="1:18" ht="32.25" customHeight="1" x14ac:dyDescent="0.25">
      <c r="A560" s="267"/>
      <c r="B560" s="267"/>
      <c r="C560" s="267"/>
      <c r="D560" s="267"/>
      <c r="E560" s="267"/>
      <c r="F560" s="266"/>
      <c r="G560" s="269"/>
      <c r="H560" s="270" t="s">
        <v>354</v>
      </c>
      <c r="I560" s="271"/>
      <c r="J560" s="321"/>
      <c r="K560" s="321"/>
      <c r="L560" s="33"/>
      <c r="M560" s="33"/>
      <c r="N560" s="39"/>
      <c r="O560" s="220"/>
    </row>
    <row r="561" spans="1:18" ht="20.100000000000001" customHeight="1" x14ac:dyDescent="0.25">
      <c r="A561" s="197"/>
      <c r="B561" s="197"/>
      <c r="C561" s="197"/>
      <c r="D561" s="197"/>
      <c r="E561" s="197"/>
      <c r="F561" s="54"/>
      <c r="G561" s="235"/>
      <c r="H561" s="241" t="s">
        <v>290</v>
      </c>
      <c r="I561" s="45"/>
      <c r="J561" s="324"/>
      <c r="K561" s="324"/>
      <c r="L561" s="43"/>
      <c r="M561" s="43"/>
      <c r="N561" s="39">
        <f t="shared" si="143"/>
        <v>0</v>
      </c>
      <c r="O561" s="220">
        <f t="shared" si="135"/>
        <v>0</v>
      </c>
    </row>
    <row r="562" spans="1:18" s="32" customFormat="1" ht="20.100000000000001" customHeight="1" x14ac:dyDescent="0.25">
      <c r="A562" s="197">
        <v>3</v>
      </c>
      <c r="B562" s="197"/>
      <c r="C562" s="197"/>
      <c r="D562" s="197"/>
      <c r="E562" s="197"/>
      <c r="F562" s="54"/>
      <c r="G562" s="235"/>
      <c r="H562" s="55" t="s">
        <v>82</v>
      </c>
      <c r="I562" s="37">
        <f t="shared" ref="I562" si="144">I563+I595</f>
        <v>95000</v>
      </c>
      <c r="J562" s="323">
        <f t="shared" ref="J562:K562" si="145">J563+J595</f>
        <v>0</v>
      </c>
      <c r="K562" s="323">
        <f t="shared" si="145"/>
        <v>95000</v>
      </c>
      <c r="L562" s="52">
        <f>L563+L595</f>
        <v>95000</v>
      </c>
      <c r="M562" s="52">
        <f>M563+M595</f>
        <v>95000</v>
      </c>
      <c r="N562" s="39">
        <f t="shared" si="143"/>
        <v>0</v>
      </c>
      <c r="O562" s="220">
        <f t="shared" si="135"/>
        <v>0</v>
      </c>
      <c r="P562" s="311"/>
      <c r="Q562" s="31"/>
      <c r="R562" s="31"/>
    </row>
    <row r="563" spans="1:18" s="32" customFormat="1" ht="20.100000000000001" customHeight="1" x14ac:dyDescent="0.25">
      <c r="A563" s="197"/>
      <c r="B563" s="197">
        <v>31</v>
      </c>
      <c r="C563" s="197"/>
      <c r="D563" s="197"/>
      <c r="E563" s="197"/>
      <c r="F563" s="54"/>
      <c r="G563" s="235"/>
      <c r="H563" s="55" t="s">
        <v>13</v>
      </c>
      <c r="I563" s="37">
        <f>I564+I574+I586</f>
        <v>85900</v>
      </c>
      <c r="J563" s="323">
        <f>J564+J574+J586</f>
        <v>0</v>
      </c>
      <c r="K563" s="323">
        <f>K564+K574+K586</f>
        <v>85900</v>
      </c>
      <c r="L563" s="43">
        <f>L564+L574+L586</f>
        <v>79900</v>
      </c>
      <c r="M563" s="43">
        <f>M564+M574+M586</f>
        <v>74700</v>
      </c>
      <c r="N563" s="39">
        <f t="shared" si="143"/>
        <v>0</v>
      </c>
      <c r="O563" s="220">
        <f t="shared" si="135"/>
        <v>0</v>
      </c>
      <c r="P563" s="315"/>
      <c r="Q563" s="60"/>
      <c r="R563" s="31"/>
    </row>
    <row r="564" spans="1:18" s="166" customFormat="1" ht="20.100000000000001" customHeight="1" x14ac:dyDescent="0.25">
      <c r="A564" s="197"/>
      <c r="B564" s="197"/>
      <c r="C564" s="197">
        <v>311</v>
      </c>
      <c r="D564" s="197"/>
      <c r="E564" s="197"/>
      <c r="F564" s="54"/>
      <c r="G564" s="205" t="s">
        <v>468</v>
      </c>
      <c r="H564" s="55" t="s">
        <v>14</v>
      </c>
      <c r="I564" s="37">
        <f>I565+I571</f>
        <v>73100</v>
      </c>
      <c r="J564" s="323">
        <f>J565+J571</f>
        <v>0</v>
      </c>
      <c r="K564" s="323">
        <f>K565+K571</f>
        <v>73100</v>
      </c>
      <c r="L564" s="164">
        <f>L565+L571</f>
        <v>67900</v>
      </c>
      <c r="M564" s="164">
        <f>M565+M571</f>
        <v>63500</v>
      </c>
      <c r="N564" s="39">
        <f t="shared" si="143"/>
        <v>0</v>
      </c>
      <c r="O564" s="220">
        <f t="shared" si="135"/>
        <v>0</v>
      </c>
      <c r="P564" s="311"/>
      <c r="Q564" s="165"/>
      <c r="R564" s="165"/>
    </row>
    <row r="565" spans="1:18" ht="20.100000000000001" hidden="1" customHeight="1" x14ac:dyDescent="0.25">
      <c r="A565" s="199"/>
      <c r="B565" s="199"/>
      <c r="C565" s="199"/>
      <c r="D565" s="199">
        <v>3111</v>
      </c>
      <c r="E565" s="199"/>
      <c r="F565" s="56"/>
      <c r="G565" s="205" t="s">
        <v>468</v>
      </c>
      <c r="H565" s="50" t="s">
        <v>15</v>
      </c>
      <c r="I565" s="45">
        <f t="shared" ref="I565:M566" si="146">I566</f>
        <v>66800</v>
      </c>
      <c r="J565" s="324">
        <f t="shared" si="146"/>
        <v>0</v>
      </c>
      <c r="K565" s="324">
        <f t="shared" si="146"/>
        <v>66800</v>
      </c>
      <c r="L565" s="46">
        <f t="shared" si="146"/>
        <v>62000</v>
      </c>
      <c r="M565" s="46">
        <f t="shared" si="146"/>
        <v>57600</v>
      </c>
      <c r="N565" s="39">
        <f t="shared" si="143"/>
        <v>0</v>
      </c>
      <c r="O565" s="220">
        <f t="shared" si="135"/>
        <v>0</v>
      </c>
    </row>
    <row r="566" spans="1:18" ht="20.100000000000001" hidden="1" customHeight="1" x14ac:dyDescent="0.25">
      <c r="A566" s="199"/>
      <c r="B566" s="199"/>
      <c r="C566" s="199"/>
      <c r="D566" s="199"/>
      <c r="E566" s="196" t="s">
        <v>291</v>
      </c>
      <c r="F566" s="50"/>
      <c r="G566" s="205" t="s">
        <v>468</v>
      </c>
      <c r="H566" s="50" t="s">
        <v>292</v>
      </c>
      <c r="I566" s="45">
        <f t="shared" si="146"/>
        <v>66800</v>
      </c>
      <c r="J566" s="324">
        <f t="shared" si="146"/>
        <v>0</v>
      </c>
      <c r="K566" s="324">
        <f t="shared" si="146"/>
        <v>66800</v>
      </c>
      <c r="L566" s="46">
        <f t="shared" si="146"/>
        <v>62000</v>
      </c>
      <c r="M566" s="46">
        <f t="shared" si="146"/>
        <v>57600</v>
      </c>
      <c r="N566" s="39">
        <f t="shared" si="143"/>
        <v>0</v>
      </c>
      <c r="O566" s="220">
        <f t="shared" si="135"/>
        <v>0</v>
      </c>
    </row>
    <row r="567" spans="1:18" ht="20.100000000000001" hidden="1" customHeight="1" x14ac:dyDescent="0.25">
      <c r="A567" s="199"/>
      <c r="B567" s="199"/>
      <c r="C567" s="199"/>
      <c r="D567" s="199"/>
      <c r="E567" s="196"/>
      <c r="F567" s="50" t="s">
        <v>293</v>
      </c>
      <c r="G567" s="205" t="s">
        <v>468</v>
      </c>
      <c r="H567" s="50" t="s">
        <v>355</v>
      </c>
      <c r="I567" s="45">
        <v>66800</v>
      </c>
      <c r="J567" s="324">
        <f>K567-I567</f>
        <v>0</v>
      </c>
      <c r="K567" s="324">
        <v>66800</v>
      </c>
      <c r="L567" s="46">
        <v>62000</v>
      </c>
      <c r="M567" s="46">
        <v>57600</v>
      </c>
      <c r="N567" s="39">
        <f t="shared" si="143"/>
        <v>0</v>
      </c>
      <c r="O567" s="220">
        <f t="shared" si="135"/>
        <v>0</v>
      </c>
    </row>
    <row r="568" spans="1:18" ht="20.100000000000001" hidden="1" customHeight="1" x14ac:dyDescent="0.25">
      <c r="A568" s="199"/>
      <c r="B568" s="199"/>
      <c r="C568" s="199"/>
      <c r="D568" s="199">
        <v>3113</v>
      </c>
      <c r="E568" s="199"/>
      <c r="F568" s="56"/>
      <c r="G568" s="205" t="s">
        <v>468</v>
      </c>
      <c r="H568" s="50" t="s">
        <v>16</v>
      </c>
      <c r="I568" s="45"/>
      <c r="J568" s="324"/>
      <c r="K568" s="324"/>
      <c r="L568" s="46"/>
      <c r="M568" s="46"/>
      <c r="N568" s="39">
        <f t="shared" si="143"/>
        <v>0</v>
      </c>
      <c r="O568" s="220">
        <f t="shared" si="135"/>
        <v>0</v>
      </c>
    </row>
    <row r="569" spans="1:18" ht="20.100000000000001" hidden="1" customHeight="1" x14ac:dyDescent="0.25">
      <c r="A569" s="199"/>
      <c r="B569" s="199"/>
      <c r="C569" s="199"/>
      <c r="D569" s="199"/>
      <c r="E569" s="196" t="s">
        <v>295</v>
      </c>
      <c r="F569" s="50"/>
      <c r="G569" s="205" t="s">
        <v>468</v>
      </c>
      <c r="H569" s="50" t="s">
        <v>16</v>
      </c>
      <c r="I569" s="45"/>
      <c r="J569" s="324"/>
      <c r="K569" s="324"/>
      <c r="L569" s="46"/>
      <c r="M569" s="46"/>
      <c r="N569" s="39">
        <f t="shared" si="143"/>
        <v>0</v>
      </c>
      <c r="O569" s="220">
        <f t="shared" si="135"/>
        <v>0</v>
      </c>
    </row>
    <row r="570" spans="1:18" ht="20.100000000000001" hidden="1" customHeight="1" x14ac:dyDescent="0.25">
      <c r="A570" s="199"/>
      <c r="B570" s="199"/>
      <c r="C570" s="199"/>
      <c r="D570" s="199"/>
      <c r="E570" s="196"/>
      <c r="F570" s="50" t="s">
        <v>356</v>
      </c>
      <c r="G570" s="205" t="s">
        <v>468</v>
      </c>
      <c r="H570" s="50" t="s">
        <v>16</v>
      </c>
      <c r="I570" s="45"/>
      <c r="J570" s="324"/>
      <c r="K570" s="324"/>
      <c r="L570" s="46"/>
      <c r="M570" s="46"/>
      <c r="N570" s="39">
        <f t="shared" si="143"/>
        <v>0</v>
      </c>
      <c r="O570" s="220">
        <f t="shared" si="135"/>
        <v>0</v>
      </c>
    </row>
    <row r="571" spans="1:18" ht="20.100000000000001" hidden="1" customHeight="1" x14ac:dyDescent="0.25">
      <c r="A571" s="199"/>
      <c r="B571" s="199"/>
      <c r="C571" s="199"/>
      <c r="D571" s="199">
        <v>3114</v>
      </c>
      <c r="E571" s="199"/>
      <c r="F571" s="56"/>
      <c r="G571" s="205" t="s">
        <v>468</v>
      </c>
      <c r="H571" s="50" t="s">
        <v>17</v>
      </c>
      <c r="I571" s="45">
        <f t="shared" ref="I571:M572" si="147">I572</f>
        <v>6300</v>
      </c>
      <c r="J571" s="324">
        <f t="shared" si="147"/>
        <v>0</v>
      </c>
      <c r="K571" s="324">
        <f t="shared" si="147"/>
        <v>6300</v>
      </c>
      <c r="L571" s="46">
        <f t="shared" si="147"/>
        <v>5900</v>
      </c>
      <c r="M571" s="46">
        <f t="shared" si="147"/>
        <v>5900</v>
      </c>
      <c r="N571" s="39">
        <f t="shared" si="143"/>
        <v>0</v>
      </c>
      <c r="O571" s="220">
        <f t="shared" si="135"/>
        <v>0</v>
      </c>
    </row>
    <row r="572" spans="1:18" ht="20.100000000000001" hidden="1" customHeight="1" x14ac:dyDescent="0.25">
      <c r="A572" s="199"/>
      <c r="B572" s="199"/>
      <c r="C572" s="199"/>
      <c r="D572" s="199"/>
      <c r="E572" s="196" t="s">
        <v>297</v>
      </c>
      <c r="F572" s="50"/>
      <c r="G572" s="205" t="s">
        <v>468</v>
      </c>
      <c r="H572" s="50" t="s">
        <v>17</v>
      </c>
      <c r="I572" s="45">
        <f t="shared" si="147"/>
        <v>6300</v>
      </c>
      <c r="J572" s="324">
        <f t="shared" si="147"/>
        <v>0</v>
      </c>
      <c r="K572" s="324">
        <f t="shared" si="147"/>
        <v>6300</v>
      </c>
      <c r="L572" s="46">
        <f t="shared" si="147"/>
        <v>5900</v>
      </c>
      <c r="M572" s="46">
        <f t="shared" si="147"/>
        <v>5900</v>
      </c>
      <c r="N572" s="39">
        <f t="shared" si="143"/>
        <v>0</v>
      </c>
      <c r="O572" s="220">
        <f t="shared" si="135"/>
        <v>0</v>
      </c>
      <c r="P572" s="317"/>
      <c r="Q572" s="49"/>
    </row>
    <row r="573" spans="1:18" ht="20.100000000000001" hidden="1" customHeight="1" x14ac:dyDescent="0.25">
      <c r="A573" s="199"/>
      <c r="B573" s="199"/>
      <c r="C573" s="199"/>
      <c r="D573" s="199"/>
      <c r="E573" s="196"/>
      <c r="F573" s="50" t="s">
        <v>298</v>
      </c>
      <c r="G573" s="205" t="s">
        <v>468</v>
      </c>
      <c r="H573" s="50" t="s">
        <v>17</v>
      </c>
      <c r="I573" s="45">
        <v>6300</v>
      </c>
      <c r="J573" s="324">
        <f>K573-I573</f>
        <v>0</v>
      </c>
      <c r="K573" s="324">
        <v>6300</v>
      </c>
      <c r="L573" s="46">
        <v>5900</v>
      </c>
      <c r="M573" s="46">
        <v>5900</v>
      </c>
      <c r="N573" s="39">
        <f t="shared" si="143"/>
        <v>0</v>
      </c>
      <c r="O573" s="220">
        <f t="shared" si="135"/>
        <v>0</v>
      </c>
      <c r="P573" s="317"/>
      <c r="Q573" s="49"/>
    </row>
    <row r="574" spans="1:18" s="166" customFormat="1" ht="20.100000000000001" customHeight="1" x14ac:dyDescent="0.25">
      <c r="A574" s="197"/>
      <c r="B574" s="197"/>
      <c r="C574" s="197">
        <v>312</v>
      </c>
      <c r="D574" s="197"/>
      <c r="E574" s="197"/>
      <c r="F574" s="54"/>
      <c r="G574" s="205" t="s">
        <v>468</v>
      </c>
      <c r="H574" s="55" t="s">
        <v>18</v>
      </c>
      <c r="I574" s="37">
        <f>I575</f>
        <v>800</v>
      </c>
      <c r="J574" s="323">
        <f>J575</f>
        <v>0</v>
      </c>
      <c r="K574" s="323">
        <f>K575</f>
        <v>800</v>
      </c>
      <c r="L574" s="164">
        <f>L575</f>
        <v>400</v>
      </c>
      <c r="M574" s="164">
        <f>M575</f>
        <v>400</v>
      </c>
      <c r="N574" s="39">
        <f t="shared" si="143"/>
        <v>0</v>
      </c>
      <c r="O574" s="220">
        <f t="shared" si="135"/>
        <v>0</v>
      </c>
      <c r="P574" s="311"/>
      <c r="Q574" s="165"/>
      <c r="R574" s="165"/>
    </row>
    <row r="575" spans="1:18" ht="20.100000000000001" hidden="1" customHeight="1" x14ac:dyDescent="0.25">
      <c r="A575" s="199"/>
      <c r="B575" s="199"/>
      <c r="C575" s="199"/>
      <c r="D575" s="199">
        <v>3121</v>
      </c>
      <c r="E575" s="199"/>
      <c r="F575" s="56"/>
      <c r="G575" s="205" t="s">
        <v>468</v>
      </c>
      <c r="H575" s="50" t="s">
        <v>18</v>
      </c>
      <c r="I575" s="45">
        <f>I584</f>
        <v>800</v>
      </c>
      <c r="J575" s="324">
        <f>J584</f>
        <v>0</v>
      </c>
      <c r="K575" s="324">
        <f>K584</f>
        <v>800</v>
      </c>
      <c r="L575" s="46">
        <f>L584</f>
        <v>400</v>
      </c>
      <c r="M575" s="46">
        <f>M584</f>
        <v>400</v>
      </c>
      <c r="N575" s="39">
        <f t="shared" si="143"/>
        <v>0</v>
      </c>
      <c r="O575" s="220">
        <f t="shared" si="135"/>
        <v>0</v>
      </c>
    </row>
    <row r="576" spans="1:18" ht="20.100000000000001" hidden="1" customHeight="1" x14ac:dyDescent="0.25">
      <c r="A576" s="199"/>
      <c r="B576" s="199"/>
      <c r="C576" s="199"/>
      <c r="D576" s="199"/>
      <c r="E576" s="196" t="s">
        <v>85</v>
      </c>
      <c r="F576" s="50"/>
      <c r="G576" s="205" t="s">
        <v>468</v>
      </c>
      <c r="H576" s="50" t="s">
        <v>86</v>
      </c>
      <c r="I576" s="45"/>
      <c r="J576" s="324"/>
      <c r="K576" s="324"/>
      <c r="L576" s="46"/>
      <c r="M576" s="46"/>
      <c r="N576" s="39">
        <f t="shared" si="143"/>
        <v>0</v>
      </c>
      <c r="O576" s="220">
        <f t="shared" si="135"/>
        <v>0</v>
      </c>
    </row>
    <row r="577" spans="1:18" ht="20.100000000000001" hidden="1" customHeight="1" x14ac:dyDescent="0.25">
      <c r="A577" s="199"/>
      <c r="B577" s="199"/>
      <c r="C577" s="199"/>
      <c r="D577" s="199"/>
      <c r="E577" s="196"/>
      <c r="F577" s="50" t="s">
        <v>87</v>
      </c>
      <c r="G577" s="205" t="s">
        <v>468</v>
      </c>
      <c r="H577" s="50" t="s">
        <v>86</v>
      </c>
      <c r="I577" s="45"/>
      <c r="J577" s="324"/>
      <c r="K577" s="324"/>
      <c r="L577" s="46"/>
      <c r="M577" s="46"/>
      <c r="N577" s="39">
        <f t="shared" si="143"/>
        <v>0</v>
      </c>
      <c r="O577" s="220">
        <f t="shared" si="135"/>
        <v>0</v>
      </c>
    </row>
    <row r="578" spans="1:18" ht="20.100000000000001" hidden="1" customHeight="1" x14ac:dyDescent="0.25">
      <c r="A578" s="199"/>
      <c r="B578" s="199"/>
      <c r="C578" s="199"/>
      <c r="D578" s="199"/>
      <c r="E578" s="196" t="s">
        <v>88</v>
      </c>
      <c r="F578" s="50"/>
      <c r="G578" s="205" t="s">
        <v>468</v>
      </c>
      <c r="H578" s="50" t="s">
        <v>89</v>
      </c>
      <c r="I578" s="45"/>
      <c r="J578" s="324"/>
      <c r="K578" s="324"/>
      <c r="L578" s="46"/>
      <c r="M578" s="46"/>
      <c r="N578" s="39">
        <f t="shared" si="143"/>
        <v>0</v>
      </c>
      <c r="O578" s="220">
        <f t="shared" si="135"/>
        <v>0</v>
      </c>
    </row>
    <row r="579" spans="1:18" ht="20.100000000000001" hidden="1" customHeight="1" x14ac:dyDescent="0.25">
      <c r="A579" s="199"/>
      <c r="B579" s="199"/>
      <c r="C579" s="199"/>
      <c r="D579" s="199"/>
      <c r="E579" s="196"/>
      <c r="F579" s="50" t="s">
        <v>90</v>
      </c>
      <c r="G579" s="205" t="s">
        <v>468</v>
      </c>
      <c r="H579" s="50" t="s">
        <v>89</v>
      </c>
      <c r="I579" s="45"/>
      <c r="J579" s="324"/>
      <c r="K579" s="324"/>
      <c r="L579" s="46"/>
      <c r="M579" s="46"/>
      <c r="N579" s="39">
        <f t="shared" si="143"/>
        <v>0</v>
      </c>
      <c r="O579" s="220">
        <f t="shared" si="135"/>
        <v>0</v>
      </c>
    </row>
    <row r="580" spans="1:18" ht="20.100000000000001" hidden="1" customHeight="1" x14ac:dyDescent="0.25">
      <c r="A580" s="199"/>
      <c r="B580" s="199"/>
      <c r="C580" s="199"/>
      <c r="D580" s="199"/>
      <c r="E580" s="196" t="s">
        <v>91</v>
      </c>
      <c r="F580" s="50"/>
      <c r="G580" s="205" t="s">
        <v>468</v>
      </c>
      <c r="H580" s="50" t="s">
        <v>92</v>
      </c>
      <c r="I580" s="45"/>
      <c r="J580" s="324"/>
      <c r="K580" s="324"/>
      <c r="L580" s="46"/>
      <c r="M580" s="46"/>
      <c r="N580" s="39">
        <f t="shared" si="143"/>
        <v>0</v>
      </c>
      <c r="O580" s="220">
        <f t="shared" si="135"/>
        <v>0</v>
      </c>
    </row>
    <row r="581" spans="1:18" ht="20.100000000000001" hidden="1" customHeight="1" x14ac:dyDescent="0.25">
      <c r="A581" s="199"/>
      <c r="B581" s="199"/>
      <c r="C581" s="199"/>
      <c r="D581" s="199"/>
      <c r="E581" s="196"/>
      <c r="F581" s="50" t="s">
        <v>93</v>
      </c>
      <c r="G581" s="205" t="s">
        <v>468</v>
      </c>
      <c r="H581" s="50" t="s">
        <v>92</v>
      </c>
      <c r="I581" s="45"/>
      <c r="J581" s="324"/>
      <c r="K581" s="324"/>
      <c r="L581" s="46"/>
      <c r="M581" s="46"/>
      <c r="N581" s="39">
        <f t="shared" si="143"/>
        <v>0</v>
      </c>
      <c r="O581" s="220">
        <f t="shared" si="135"/>
        <v>0</v>
      </c>
    </row>
    <row r="582" spans="1:18" ht="20.100000000000001" hidden="1" customHeight="1" x14ac:dyDescent="0.25">
      <c r="A582" s="199"/>
      <c r="B582" s="199"/>
      <c r="C582" s="199"/>
      <c r="D582" s="199"/>
      <c r="E582" s="196" t="s">
        <v>94</v>
      </c>
      <c r="F582" s="50"/>
      <c r="G582" s="205" t="s">
        <v>468</v>
      </c>
      <c r="H582" s="50" t="s">
        <v>95</v>
      </c>
      <c r="I582" s="45"/>
      <c r="J582" s="324"/>
      <c r="K582" s="324"/>
      <c r="L582" s="46"/>
      <c r="M582" s="46"/>
      <c r="N582" s="39">
        <f t="shared" si="143"/>
        <v>0</v>
      </c>
      <c r="O582" s="220">
        <f t="shared" si="135"/>
        <v>0</v>
      </c>
    </row>
    <row r="583" spans="1:18" ht="20.100000000000001" hidden="1" customHeight="1" x14ac:dyDescent="0.25">
      <c r="A583" s="199"/>
      <c r="B583" s="199"/>
      <c r="C583" s="199"/>
      <c r="D583" s="199"/>
      <c r="E583" s="196"/>
      <c r="F583" s="50" t="s">
        <v>96</v>
      </c>
      <c r="G583" s="205" t="s">
        <v>468</v>
      </c>
      <c r="H583" s="50" t="s">
        <v>95</v>
      </c>
      <c r="I583" s="45"/>
      <c r="J583" s="324"/>
      <c r="K583" s="324"/>
      <c r="L583" s="46"/>
      <c r="M583" s="46"/>
      <c r="N583" s="39">
        <f t="shared" si="143"/>
        <v>0</v>
      </c>
      <c r="O583" s="220">
        <f t="shared" si="135"/>
        <v>0</v>
      </c>
    </row>
    <row r="584" spans="1:18" ht="20.100000000000001" hidden="1" customHeight="1" x14ac:dyDescent="0.25">
      <c r="A584" s="199"/>
      <c r="B584" s="199"/>
      <c r="C584" s="199"/>
      <c r="D584" s="199"/>
      <c r="E584" s="196" t="s">
        <v>97</v>
      </c>
      <c r="F584" s="50"/>
      <c r="G584" s="205" t="s">
        <v>468</v>
      </c>
      <c r="H584" s="50" t="s">
        <v>98</v>
      </c>
      <c r="I584" s="45">
        <f>I585</f>
        <v>800</v>
      </c>
      <c r="J584" s="324">
        <f>J585</f>
        <v>0</v>
      </c>
      <c r="K584" s="324">
        <f>K585</f>
        <v>800</v>
      </c>
      <c r="L584" s="46">
        <f>L585</f>
        <v>400</v>
      </c>
      <c r="M584" s="46">
        <f>M585</f>
        <v>400</v>
      </c>
      <c r="N584" s="39">
        <f t="shared" si="143"/>
        <v>0</v>
      </c>
      <c r="O584" s="220">
        <f t="shared" si="135"/>
        <v>0</v>
      </c>
    </row>
    <row r="585" spans="1:18" ht="20.100000000000001" hidden="1" customHeight="1" x14ac:dyDescent="0.25">
      <c r="A585" s="199"/>
      <c r="B585" s="199"/>
      <c r="C585" s="199"/>
      <c r="D585" s="199"/>
      <c r="E585" s="196"/>
      <c r="F585" s="50" t="s">
        <v>99</v>
      </c>
      <c r="G585" s="205" t="s">
        <v>468</v>
      </c>
      <c r="H585" s="50" t="s">
        <v>98</v>
      </c>
      <c r="I585" s="45">
        <v>800</v>
      </c>
      <c r="J585" s="324">
        <f>K585-I585</f>
        <v>0</v>
      </c>
      <c r="K585" s="324">
        <v>800</v>
      </c>
      <c r="L585" s="46">
        <v>400</v>
      </c>
      <c r="M585" s="46">
        <v>400</v>
      </c>
      <c r="N585" s="39">
        <f t="shared" si="143"/>
        <v>0</v>
      </c>
      <c r="O585" s="220">
        <f t="shared" si="135"/>
        <v>0</v>
      </c>
    </row>
    <row r="586" spans="1:18" s="166" customFormat="1" ht="20.100000000000001" customHeight="1" x14ac:dyDescent="0.25">
      <c r="A586" s="197"/>
      <c r="B586" s="197"/>
      <c r="C586" s="197">
        <v>313</v>
      </c>
      <c r="D586" s="197"/>
      <c r="E586" s="197"/>
      <c r="F586" s="54"/>
      <c r="G586" s="205" t="s">
        <v>468</v>
      </c>
      <c r="H586" s="55" t="s">
        <v>101</v>
      </c>
      <c r="I586" s="37">
        <f>I587+I592</f>
        <v>12000</v>
      </c>
      <c r="J586" s="323">
        <f>J587+J592</f>
        <v>0</v>
      </c>
      <c r="K586" s="323">
        <f>K587+K592</f>
        <v>12000</v>
      </c>
      <c r="L586" s="164">
        <f>L587+L592</f>
        <v>11600</v>
      </c>
      <c r="M586" s="164">
        <f>M587+M592</f>
        <v>10800</v>
      </c>
      <c r="N586" s="39">
        <f t="shared" si="143"/>
        <v>0</v>
      </c>
      <c r="O586" s="220">
        <f t="shared" si="135"/>
        <v>0</v>
      </c>
      <c r="P586" s="311"/>
      <c r="Q586" s="165"/>
      <c r="R586" s="165"/>
    </row>
    <row r="587" spans="1:18" ht="20.100000000000001" hidden="1" customHeight="1" x14ac:dyDescent="0.25">
      <c r="A587" s="199"/>
      <c r="B587" s="199"/>
      <c r="C587" s="199"/>
      <c r="D587" s="199">
        <v>3132</v>
      </c>
      <c r="E587" s="199"/>
      <c r="F587" s="56"/>
      <c r="G587" s="205" t="s">
        <v>468</v>
      </c>
      <c r="H587" s="50" t="s">
        <v>20</v>
      </c>
      <c r="I587" s="45">
        <f t="shared" ref="I587:M588" si="148">I588</f>
        <v>12000</v>
      </c>
      <c r="J587" s="324">
        <f t="shared" si="148"/>
        <v>0</v>
      </c>
      <c r="K587" s="324">
        <f t="shared" si="148"/>
        <v>12000</v>
      </c>
      <c r="L587" s="46">
        <f t="shared" si="148"/>
        <v>10500</v>
      </c>
      <c r="M587" s="46">
        <f t="shared" si="148"/>
        <v>9700</v>
      </c>
      <c r="N587" s="39">
        <f t="shared" si="143"/>
        <v>0</v>
      </c>
      <c r="O587" s="220">
        <f t="shared" si="135"/>
        <v>0</v>
      </c>
    </row>
    <row r="588" spans="1:18" ht="20.100000000000001" hidden="1" customHeight="1" x14ac:dyDescent="0.25">
      <c r="A588" s="199"/>
      <c r="B588" s="199"/>
      <c r="C588" s="199"/>
      <c r="D588" s="199"/>
      <c r="E588" s="196" t="s">
        <v>302</v>
      </c>
      <c r="F588" s="50"/>
      <c r="G588" s="205" t="s">
        <v>468</v>
      </c>
      <c r="H588" s="50" t="s">
        <v>20</v>
      </c>
      <c r="I588" s="45">
        <f t="shared" si="148"/>
        <v>12000</v>
      </c>
      <c r="J588" s="324">
        <f t="shared" si="148"/>
        <v>0</v>
      </c>
      <c r="K588" s="324">
        <f t="shared" si="148"/>
        <v>12000</v>
      </c>
      <c r="L588" s="46">
        <f t="shared" si="148"/>
        <v>10500</v>
      </c>
      <c r="M588" s="46">
        <f t="shared" si="148"/>
        <v>9700</v>
      </c>
      <c r="N588" s="39">
        <f t="shared" si="143"/>
        <v>0</v>
      </c>
      <c r="O588" s="220">
        <f t="shared" si="135"/>
        <v>0</v>
      </c>
    </row>
    <row r="589" spans="1:18" ht="15" hidden="1" customHeight="1" x14ac:dyDescent="0.25">
      <c r="A589" s="199"/>
      <c r="B589" s="199"/>
      <c r="C589" s="199"/>
      <c r="D589" s="199"/>
      <c r="E589" s="196"/>
      <c r="F589" s="50" t="s">
        <v>303</v>
      </c>
      <c r="G589" s="205" t="s">
        <v>468</v>
      </c>
      <c r="H589" s="50" t="s">
        <v>20</v>
      </c>
      <c r="I589" s="45">
        <v>12000</v>
      </c>
      <c r="J589" s="324">
        <f>K589-I589</f>
        <v>0</v>
      </c>
      <c r="K589" s="324">
        <v>12000</v>
      </c>
      <c r="L589" s="46">
        <v>10500</v>
      </c>
      <c r="M589" s="46">
        <v>9700</v>
      </c>
      <c r="N589" s="39">
        <f t="shared" si="143"/>
        <v>0</v>
      </c>
      <c r="O589" s="220">
        <f t="shared" si="135"/>
        <v>0</v>
      </c>
    </row>
    <row r="590" spans="1:18" ht="30" hidden="1" customHeight="1" x14ac:dyDescent="0.25">
      <c r="A590" s="199"/>
      <c r="B590" s="199"/>
      <c r="C590" s="199"/>
      <c r="D590" s="199"/>
      <c r="E590" s="196" t="s">
        <v>304</v>
      </c>
      <c r="F590" s="50"/>
      <c r="G590" s="205" t="s">
        <v>468</v>
      </c>
      <c r="H590" s="50" t="s">
        <v>102</v>
      </c>
      <c r="I590" s="45"/>
      <c r="J590" s="324"/>
      <c r="K590" s="324"/>
      <c r="L590" s="46"/>
      <c r="M590" s="46"/>
      <c r="N590" s="39">
        <f t="shared" si="143"/>
        <v>0</v>
      </c>
      <c r="O590" s="220">
        <f t="shared" si="135"/>
        <v>0</v>
      </c>
    </row>
    <row r="591" spans="1:18" ht="30" hidden="1" customHeight="1" x14ac:dyDescent="0.25">
      <c r="A591" s="199"/>
      <c r="B591" s="199"/>
      <c r="C591" s="199"/>
      <c r="D591" s="199"/>
      <c r="E591" s="196"/>
      <c r="F591" s="50" t="s">
        <v>305</v>
      </c>
      <c r="G591" s="205" t="s">
        <v>468</v>
      </c>
      <c r="H591" s="50" t="s">
        <v>102</v>
      </c>
      <c r="I591" s="45"/>
      <c r="J591" s="324"/>
      <c r="K591" s="324"/>
      <c r="L591" s="46"/>
      <c r="M591" s="46"/>
      <c r="N591" s="39">
        <f t="shared" si="143"/>
        <v>0</v>
      </c>
      <c r="O591" s="220">
        <f t="shared" si="135"/>
        <v>0</v>
      </c>
    </row>
    <row r="592" spans="1:18" ht="28.5" hidden="1" customHeight="1" x14ac:dyDescent="0.25">
      <c r="A592" s="199"/>
      <c r="B592" s="199"/>
      <c r="C592" s="199"/>
      <c r="D592" s="199">
        <v>3133</v>
      </c>
      <c r="E592" s="199"/>
      <c r="F592" s="56"/>
      <c r="G592" s="205" t="s">
        <v>468</v>
      </c>
      <c r="H592" s="50" t="s">
        <v>21</v>
      </c>
      <c r="I592" s="45">
        <f t="shared" ref="I592:M593" si="149">I593</f>
        <v>0</v>
      </c>
      <c r="J592" s="324">
        <f t="shared" si="149"/>
        <v>0</v>
      </c>
      <c r="K592" s="324">
        <f t="shared" si="149"/>
        <v>0</v>
      </c>
      <c r="L592" s="46">
        <f t="shared" si="149"/>
        <v>1100</v>
      </c>
      <c r="M592" s="46">
        <f t="shared" si="149"/>
        <v>1100</v>
      </c>
      <c r="N592" s="39">
        <f t="shared" si="143"/>
        <v>0</v>
      </c>
      <c r="O592" s="220">
        <f t="shared" si="135"/>
        <v>0</v>
      </c>
    </row>
    <row r="593" spans="1:18" ht="30" hidden="1" customHeight="1" x14ac:dyDescent="0.25">
      <c r="A593" s="199"/>
      <c r="B593" s="199"/>
      <c r="C593" s="199"/>
      <c r="D593" s="199"/>
      <c r="E593" s="196" t="s">
        <v>306</v>
      </c>
      <c r="F593" s="50"/>
      <c r="G593" s="205" t="s">
        <v>468</v>
      </c>
      <c r="H593" s="50" t="s">
        <v>21</v>
      </c>
      <c r="I593" s="45">
        <f t="shared" si="149"/>
        <v>0</v>
      </c>
      <c r="J593" s="324">
        <f t="shared" si="149"/>
        <v>0</v>
      </c>
      <c r="K593" s="324">
        <f t="shared" si="149"/>
        <v>0</v>
      </c>
      <c r="L593" s="51">
        <f t="shared" si="149"/>
        <v>1100</v>
      </c>
      <c r="M593" s="51">
        <f t="shared" si="149"/>
        <v>1100</v>
      </c>
      <c r="N593" s="39">
        <f t="shared" si="143"/>
        <v>0</v>
      </c>
      <c r="O593" s="220">
        <f t="shared" si="135"/>
        <v>0</v>
      </c>
    </row>
    <row r="594" spans="1:18" ht="30" hidden="1" customHeight="1" x14ac:dyDescent="0.25">
      <c r="A594" s="199"/>
      <c r="B594" s="199"/>
      <c r="C594" s="199"/>
      <c r="D594" s="199"/>
      <c r="E594" s="196"/>
      <c r="F594" s="50" t="s">
        <v>307</v>
      </c>
      <c r="G594" s="205">
        <v>31</v>
      </c>
      <c r="H594" s="50" t="s">
        <v>21</v>
      </c>
      <c r="I594" s="45">
        <v>0</v>
      </c>
      <c r="J594" s="324">
        <f>K594-I594</f>
        <v>0</v>
      </c>
      <c r="K594" s="324">
        <v>0</v>
      </c>
      <c r="L594" s="46">
        <v>1100</v>
      </c>
      <c r="M594" s="46">
        <v>1100</v>
      </c>
      <c r="N594" s="39">
        <f t="shared" si="143"/>
        <v>0</v>
      </c>
      <c r="O594" s="220">
        <f t="shared" si="135"/>
        <v>0</v>
      </c>
    </row>
    <row r="595" spans="1:18" s="31" customFormat="1" ht="20.100000000000001" customHeight="1" x14ac:dyDescent="0.25">
      <c r="A595" s="197"/>
      <c r="B595" s="197">
        <v>32</v>
      </c>
      <c r="C595" s="197"/>
      <c r="D595" s="197"/>
      <c r="E595" s="197"/>
      <c r="F595" s="54"/>
      <c r="G595" s="205"/>
      <c r="H595" s="55" t="s">
        <v>22</v>
      </c>
      <c r="I595" s="37">
        <f>I596+I617+I644</f>
        <v>9100</v>
      </c>
      <c r="J595" s="323">
        <f>J596+J617+J644</f>
        <v>0</v>
      </c>
      <c r="K595" s="323">
        <f>K596+K617+K644</f>
        <v>9100</v>
      </c>
      <c r="L595" s="43">
        <f>L596+L617+L644</f>
        <v>15100</v>
      </c>
      <c r="M595" s="43">
        <f>M596+M617+M644</f>
        <v>20300</v>
      </c>
      <c r="N595" s="39">
        <f t="shared" si="143"/>
        <v>0</v>
      </c>
      <c r="O595" s="220">
        <f t="shared" si="135"/>
        <v>0</v>
      </c>
      <c r="P595" s="311"/>
    </row>
    <row r="596" spans="1:18" s="32" customFormat="1" ht="20.100000000000001" hidden="1" customHeight="1" x14ac:dyDescent="0.25">
      <c r="A596" s="197"/>
      <c r="B596" s="197"/>
      <c r="C596" s="197">
        <v>321</v>
      </c>
      <c r="D596" s="197"/>
      <c r="E596" s="197"/>
      <c r="F596" s="54"/>
      <c r="G596" s="205"/>
      <c r="H596" s="55" t="s">
        <v>23</v>
      </c>
      <c r="I596" s="37">
        <f>I606</f>
        <v>0</v>
      </c>
      <c r="J596" s="323">
        <f>J606</f>
        <v>0</v>
      </c>
      <c r="K596" s="323">
        <f>K606</f>
        <v>0</v>
      </c>
      <c r="L596" s="52">
        <f>L606</f>
        <v>0</v>
      </c>
      <c r="M596" s="52">
        <f>M606</f>
        <v>0</v>
      </c>
      <c r="N596" s="39">
        <f t="shared" si="143"/>
        <v>0</v>
      </c>
      <c r="O596" s="220">
        <f t="shared" ref="O596:O659" si="150">N596-J596</f>
        <v>0</v>
      </c>
      <c r="P596" s="311"/>
      <c r="Q596" s="31"/>
      <c r="R596" s="31"/>
    </row>
    <row r="597" spans="1:18" ht="20.100000000000001" hidden="1" customHeight="1" x14ac:dyDescent="0.25">
      <c r="A597" s="199"/>
      <c r="B597" s="199"/>
      <c r="C597" s="199"/>
      <c r="D597" s="199">
        <v>3211</v>
      </c>
      <c r="E597" s="199"/>
      <c r="F597" s="56"/>
      <c r="G597" s="205"/>
      <c r="H597" s="50" t="s">
        <v>24</v>
      </c>
      <c r="I597" s="45"/>
      <c r="J597" s="324"/>
      <c r="K597" s="324"/>
      <c r="L597" s="43"/>
      <c r="M597" s="43"/>
      <c r="N597" s="39">
        <f t="shared" si="143"/>
        <v>0</v>
      </c>
      <c r="O597" s="220">
        <f t="shared" si="150"/>
        <v>0</v>
      </c>
    </row>
    <row r="598" spans="1:18" ht="20.100000000000001" hidden="1" customHeight="1" x14ac:dyDescent="0.25">
      <c r="A598" s="199"/>
      <c r="B598" s="199"/>
      <c r="C598" s="199"/>
      <c r="D598" s="199"/>
      <c r="E598" s="196" t="s">
        <v>308</v>
      </c>
      <c r="F598" s="50"/>
      <c r="G598" s="205"/>
      <c r="H598" s="50" t="s">
        <v>103</v>
      </c>
      <c r="I598" s="45"/>
      <c r="J598" s="324"/>
      <c r="K598" s="324"/>
      <c r="L598" s="43"/>
      <c r="M598" s="43"/>
      <c r="N598" s="39">
        <f t="shared" si="143"/>
        <v>0</v>
      </c>
      <c r="O598" s="220">
        <f t="shared" si="150"/>
        <v>0</v>
      </c>
    </row>
    <row r="599" spans="1:18" ht="20.100000000000001" hidden="1" customHeight="1" x14ac:dyDescent="0.25">
      <c r="A599" s="199"/>
      <c r="B599" s="199"/>
      <c r="C599" s="199"/>
      <c r="D599" s="199"/>
      <c r="E599" s="196"/>
      <c r="F599" s="50" t="s">
        <v>309</v>
      </c>
      <c r="G599" s="205"/>
      <c r="H599" s="50" t="s">
        <v>103</v>
      </c>
      <c r="I599" s="45"/>
      <c r="J599" s="324"/>
      <c r="K599" s="324"/>
      <c r="L599" s="43"/>
      <c r="M599" s="43"/>
      <c r="N599" s="39">
        <f t="shared" si="143"/>
        <v>0</v>
      </c>
      <c r="O599" s="220">
        <f t="shared" si="150"/>
        <v>0</v>
      </c>
    </row>
    <row r="600" spans="1:18" ht="30" hidden="1" customHeight="1" x14ac:dyDescent="0.25">
      <c r="A600" s="199"/>
      <c r="B600" s="199"/>
      <c r="C600" s="199"/>
      <c r="D600" s="199"/>
      <c r="E600" s="196" t="s">
        <v>310</v>
      </c>
      <c r="F600" s="50"/>
      <c r="G600" s="205"/>
      <c r="H600" s="50" t="s">
        <v>104</v>
      </c>
      <c r="I600" s="45"/>
      <c r="J600" s="324"/>
      <c r="K600" s="324"/>
      <c r="L600" s="43"/>
      <c r="M600" s="43"/>
      <c r="N600" s="39">
        <f t="shared" si="143"/>
        <v>0</v>
      </c>
      <c r="O600" s="220">
        <f t="shared" si="150"/>
        <v>0</v>
      </c>
    </row>
    <row r="601" spans="1:18" ht="30" hidden="1" customHeight="1" x14ac:dyDescent="0.25">
      <c r="A601" s="199"/>
      <c r="B601" s="199"/>
      <c r="C601" s="199"/>
      <c r="D601" s="199"/>
      <c r="E601" s="196"/>
      <c r="F601" s="50" t="s">
        <v>311</v>
      </c>
      <c r="G601" s="205"/>
      <c r="H601" s="50" t="s">
        <v>104</v>
      </c>
      <c r="I601" s="45"/>
      <c r="J601" s="324"/>
      <c r="K601" s="324"/>
      <c r="L601" s="43"/>
      <c r="M601" s="43"/>
      <c r="N601" s="39">
        <f t="shared" si="143"/>
        <v>0</v>
      </c>
      <c r="O601" s="220">
        <f t="shared" si="150"/>
        <v>0</v>
      </c>
    </row>
    <row r="602" spans="1:18" ht="30" hidden="1" customHeight="1" x14ac:dyDescent="0.25">
      <c r="A602" s="199"/>
      <c r="B602" s="199"/>
      <c r="C602" s="199"/>
      <c r="D602" s="199"/>
      <c r="E602" s="196" t="s">
        <v>312</v>
      </c>
      <c r="F602" s="50"/>
      <c r="G602" s="205"/>
      <c r="H602" s="50" t="s">
        <v>357</v>
      </c>
      <c r="I602" s="45"/>
      <c r="J602" s="324"/>
      <c r="K602" s="324"/>
      <c r="L602" s="43"/>
      <c r="M602" s="43"/>
      <c r="N602" s="39">
        <f t="shared" si="143"/>
        <v>0</v>
      </c>
      <c r="O602" s="220">
        <f t="shared" si="150"/>
        <v>0</v>
      </c>
    </row>
    <row r="603" spans="1:18" ht="30" hidden="1" customHeight="1" x14ac:dyDescent="0.25">
      <c r="A603" s="199"/>
      <c r="B603" s="199"/>
      <c r="C603" s="199"/>
      <c r="D603" s="199"/>
      <c r="E603" s="196"/>
      <c r="F603" s="50" t="s">
        <v>313</v>
      </c>
      <c r="G603" s="205"/>
      <c r="H603" s="50" t="s">
        <v>357</v>
      </c>
      <c r="I603" s="45"/>
      <c r="J603" s="324"/>
      <c r="K603" s="324"/>
      <c r="L603" s="43"/>
      <c r="M603" s="43"/>
      <c r="N603" s="39">
        <f t="shared" si="143"/>
        <v>0</v>
      </c>
      <c r="O603" s="220">
        <f t="shared" si="150"/>
        <v>0</v>
      </c>
    </row>
    <row r="604" spans="1:18" ht="20.100000000000001" hidden="1" customHeight="1" x14ac:dyDescent="0.25">
      <c r="A604" s="199"/>
      <c r="B604" s="199"/>
      <c r="C604" s="199"/>
      <c r="D604" s="199"/>
      <c r="E604" s="196" t="s">
        <v>314</v>
      </c>
      <c r="F604" s="50"/>
      <c r="G604" s="205"/>
      <c r="H604" s="50" t="s">
        <v>106</v>
      </c>
      <c r="I604" s="45"/>
      <c r="J604" s="324"/>
      <c r="K604" s="324"/>
      <c r="L604" s="43"/>
      <c r="M604" s="43"/>
      <c r="N604" s="39">
        <f t="shared" si="143"/>
        <v>0</v>
      </c>
      <c r="O604" s="220">
        <f t="shared" si="150"/>
        <v>0</v>
      </c>
    </row>
    <row r="605" spans="1:18" ht="20.100000000000001" hidden="1" customHeight="1" x14ac:dyDescent="0.25">
      <c r="A605" s="199"/>
      <c r="B605" s="199"/>
      <c r="C605" s="199"/>
      <c r="D605" s="199"/>
      <c r="E605" s="196"/>
      <c r="F605" s="50" t="s">
        <v>315</v>
      </c>
      <c r="G605" s="205"/>
      <c r="H605" s="50" t="s">
        <v>106</v>
      </c>
      <c r="I605" s="45"/>
      <c r="J605" s="324"/>
      <c r="K605" s="324"/>
      <c r="L605" s="43"/>
      <c r="M605" s="43"/>
      <c r="N605" s="39">
        <f t="shared" si="143"/>
        <v>0</v>
      </c>
      <c r="O605" s="220">
        <f t="shared" si="150"/>
        <v>0</v>
      </c>
    </row>
    <row r="606" spans="1:18" ht="28.5" hidden="1" customHeight="1" x14ac:dyDescent="0.25">
      <c r="A606" s="199"/>
      <c r="B606" s="199"/>
      <c r="C606" s="199"/>
      <c r="D606" s="199">
        <v>3212</v>
      </c>
      <c r="E606" s="199"/>
      <c r="F606" s="56"/>
      <c r="G606" s="205"/>
      <c r="H606" s="50" t="s">
        <v>25</v>
      </c>
      <c r="I606" s="45">
        <f t="shared" ref="I606:M607" si="151">I607</f>
        <v>0</v>
      </c>
      <c r="J606" s="324">
        <f t="shared" si="151"/>
        <v>0</v>
      </c>
      <c r="K606" s="324">
        <f t="shared" si="151"/>
        <v>0</v>
      </c>
      <c r="L606" s="46">
        <f t="shared" si="151"/>
        <v>0</v>
      </c>
      <c r="M606" s="46">
        <f t="shared" si="151"/>
        <v>0</v>
      </c>
      <c r="N606" s="39">
        <f t="shared" si="143"/>
        <v>0</v>
      </c>
      <c r="O606" s="220">
        <f t="shared" si="150"/>
        <v>0</v>
      </c>
    </row>
    <row r="607" spans="1:18" ht="20.100000000000001" hidden="1" customHeight="1" x14ac:dyDescent="0.25">
      <c r="A607" s="199"/>
      <c r="B607" s="199"/>
      <c r="C607" s="199"/>
      <c r="D607" s="199"/>
      <c r="E607" s="196" t="s">
        <v>316</v>
      </c>
      <c r="F607" s="50"/>
      <c r="G607" s="205"/>
      <c r="H607" s="50" t="s">
        <v>107</v>
      </c>
      <c r="I607" s="45">
        <f t="shared" si="151"/>
        <v>0</v>
      </c>
      <c r="J607" s="324">
        <f t="shared" si="151"/>
        <v>0</v>
      </c>
      <c r="K607" s="324">
        <f t="shared" si="151"/>
        <v>0</v>
      </c>
      <c r="L607" s="46">
        <f t="shared" si="151"/>
        <v>0</v>
      </c>
      <c r="M607" s="46">
        <f t="shared" si="151"/>
        <v>0</v>
      </c>
      <c r="N607" s="39">
        <f t="shared" si="143"/>
        <v>0</v>
      </c>
      <c r="O607" s="220">
        <f t="shared" si="150"/>
        <v>0</v>
      </c>
    </row>
    <row r="608" spans="1:18" ht="20.100000000000001" hidden="1" customHeight="1" x14ac:dyDescent="0.25">
      <c r="A608" s="199"/>
      <c r="B608" s="199"/>
      <c r="C608" s="199"/>
      <c r="D608" s="199"/>
      <c r="E608" s="196"/>
      <c r="F608" s="50" t="s">
        <v>317</v>
      </c>
      <c r="G608" s="205"/>
      <c r="H608" s="50" t="s">
        <v>107</v>
      </c>
      <c r="I608" s="45">
        <v>0</v>
      </c>
      <c r="J608" s="324">
        <v>0</v>
      </c>
      <c r="K608" s="324">
        <f>I608+J608</f>
        <v>0</v>
      </c>
      <c r="L608" s="46">
        <v>0</v>
      </c>
      <c r="M608" s="46">
        <v>0</v>
      </c>
      <c r="N608" s="39">
        <f t="shared" si="143"/>
        <v>0</v>
      </c>
      <c r="O608" s="220">
        <f t="shared" si="150"/>
        <v>0</v>
      </c>
    </row>
    <row r="609" spans="1:18" ht="20.100000000000001" hidden="1" customHeight="1" x14ac:dyDescent="0.25">
      <c r="A609" s="199"/>
      <c r="B609" s="199"/>
      <c r="C609" s="199"/>
      <c r="D609" s="199"/>
      <c r="E609" s="196" t="s">
        <v>318</v>
      </c>
      <c r="F609" s="50"/>
      <c r="G609" s="205"/>
      <c r="H609" s="50" t="s">
        <v>319</v>
      </c>
      <c r="I609" s="45"/>
      <c r="J609" s="324"/>
      <c r="K609" s="324"/>
      <c r="L609" s="43"/>
      <c r="M609" s="43"/>
      <c r="N609" s="39">
        <f t="shared" si="143"/>
        <v>0</v>
      </c>
      <c r="O609" s="220">
        <f t="shared" si="150"/>
        <v>0</v>
      </c>
    </row>
    <row r="610" spans="1:18" ht="20.100000000000001" hidden="1" customHeight="1" x14ac:dyDescent="0.25">
      <c r="A610" s="199"/>
      <c r="B610" s="199"/>
      <c r="C610" s="199"/>
      <c r="D610" s="199"/>
      <c r="E610" s="196"/>
      <c r="F610" s="50" t="s">
        <v>320</v>
      </c>
      <c r="G610" s="205"/>
      <c r="H610" s="50" t="s">
        <v>319</v>
      </c>
      <c r="I610" s="45"/>
      <c r="J610" s="324"/>
      <c r="K610" s="324"/>
      <c r="L610" s="43"/>
      <c r="M610" s="43"/>
      <c r="N610" s="39">
        <f t="shared" si="143"/>
        <v>0</v>
      </c>
      <c r="O610" s="220">
        <f t="shared" si="150"/>
        <v>0</v>
      </c>
    </row>
    <row r="611" spans="1:18" ht="20.100000000000001" hidden="1" customHeight="1" x14ac:dyDescent="0.25">
      <c r="A611" s="199"/>
      <c r="B611" s="199"/>
      <c r="C611" s="199"/>
      <c r="D611" s="199">
        <v>3213</v>
      </c>
      <c r="E611" s="199"/>
      <c r="F611" s="56"/>
      <c r="G611" s="205"/>
      <c r="H611" s="50" t="s">
        <v>26</v>
      </c>
      <c r="I611" s="45"/>
      <c r="J611" s="324"/>
      <c r="K611" s="324"/>
      <c r="L611" s="43"/>
      <c r="M611" s="43"/>
      <c r="N611" s="39">
        <f t="shared" si="143"/>
        <v>0</v>
      </c>
      <c r="O611" s="220">
        <f t="shared" si="150"/>
        <v>0</v>
      </c>
    </row>
    <row r="612" spans="1:18" ht="20.100000000000001" hidden="1" customHeight="1" x14ac:dyDescent="0.25">
      <c r="A612" s="199"/>
      <c r="B612" s="199"/>
      <c r="C612" s="199"/>
      <c r="D612" s="199"/>
      <c r="E612" s="196" t="s">
        <v>109</v>
      </c>
      <c r="F612" s="50"/>
      <c r="G612" s="205"/>
      <c r="H612" s="50" t="s">
        <v>110</v>
      </c>
      <c r="I612" s="45"/>
      <c r="J612" s="324"/>
      <c r="K612" s="324"/>
      <c r="L612" s="43"/>
      <c r="M612" s="43"/>
      <c r="N612" s="39">
        <f t="shared" si="143"/>
        <v>0</v>
      </c>
      <c r="O612" s="220">
        <f t="shared" si="150"/>
        <v>0</v>
      </c>
    </row>
    <row r="613" spans="1:18" ht="20.100000000000001" hidden="1" customHeight="1" x14ac:dyDescent="0.25">
      <c r="A613" s="199"/>
      <c r="B613" s="199"/>
      <c r="C613" s="199"/>
      <c r="D613" s="199"/>
      <c r="E613" s="196"/>
      <c r="F613" s="50" t="s">
        <v>111</v>
      </c>
      <c r="G613" s="205"/>
      <c r="H613" s="50" t="s">
        <v>321</v>
      </c>
      <c r="I613" s="45"/>
      <c r="J613" s="324"/>
      <c r="K613" s="324"/>
      <c r="L613" s="43"/>
      <c r="M613" s="43"/>
      <c r="N613" s="39">
        <f t="shared" si="143"/>
        <v>0</v>
      </c>
      <c r="O613" s="220">
        <f t="shared" si="150"/>
        <v>0</v>
      </c>
    </row>
    <row r="614" spans="1:18" ht="20.100000000000001" hidden="1" customHeight="1" x14ac:dyDescent="0.25">
      <c r="A614" s="199"/>
      <c r="B614" s="199"/>
      <c r="C614" s="199"/>
      <c r="D614" s="199"/>
      <c r="E614" s="196"/>
      <c r="F614" s="50" t="s">
        <v>113</v>
      </c>
      <c r="G614" s="205"/>
      <c r="H614" s="50" t="s">
        <v>322</v>
      </c>
      <c r="I614" s="45"/>
      <c r="J614" s="324"/>
      <c r="K614" s="324"/>
      <c r="L614" s="43"/>
      <c r="M614" s="43"/>
      <c r="N614" s="39">
        <f t="shared" si="143"/>
        <v>0</v>
      </c>
      <c r="O614" s="220">
        <f t="shared" si="150"/>
        <v>0</v>
      </c>
    </row>
    <row r="615" spans="1:18" ht="20.100000000000001" hidden="1" customHeight="1" x14ac:dyDescent="0.25">
      <c r="A615" s="199"/>
      <c r="B615" s="199"/>
      <c r="C615" s="199"/>
      <c r="D615" s="199"/>
      <c r="E615" s="196" t="s">
        <v>115</v>
      </c>
      <c r="F615" s="50"/>
      <c r="G615" s="205"/>
      <c r="H615" s="50" t="s">
        <v>116</v>
      </c>
      <c r="I615" s="45"/>
      <c r="J615" s="324"/>
      <c r="K615" s="324"/>
      <c r="L615" s="43"/>
      <c r="M615" s="43"/>
      <c r="N615" s="39">
        <f t="shared" si="143"/>
        <v>0</v>
      </c>
      <c r="O615" s="220">
        <f t="shared" si="150"/>
        <v>0</v>
      </c>
    </row>
    <row r="616" spans="1:18" ht="20.100000000000001" hidden="1" customHeight="1" x14ac:dyDescent="0.25">
      <c r="A616" s="199"/>
      <c r="B616" s="199"/>
      <c r="C616" s="199"/>
      <c r="D616" s="199"/>
      <c r="E616" s="196"/>
      <c r="F616" s="50" t="s">
        <v>117</v>
      </c>
      <c r="G616" s="205"/>
      <c r="H616" s="50" t="s">
        <v>116</v>
      </c>
      <c r="I616" s="45"/>
      <c r="J616" s="324"/>
      <c r="K616" s="324"/>
      <c r="L616" s="43"/>
      <c r="M616" s="43"/>
      <c r="N616" s="39">
        <f t="shared" si="143"/>
        <v>0</v>
      </c>
      <c r="O616" s="220">
        <f t="shared" si="150"/>
        <v>0</v>
      </c>
    </row>
    <row r="617" spans="1:18" s="166" customFormat="1" ht="20.100000000000001" customHeight="1" x14ac:dyDescent="0.25">
      <c r="A617" s="197"/>
      <c r="B617" s="197"/>
      <c r="C617" s="197">
        <v>322</v>
      </c>
      <c r="D617" s="197"/>
      <c r="E617" s="197"/>
      <c r="F617" s="54"/>
      <c r="G617" s="205" t="s">
        <v>468</v>
      </c>
      <c r="H617" s="55" t="s">
        <v>27</v>
      </c>
      <c r="I617" s="37">
        <f>I618+I631+I636</f>
        <v>6000</v>
      </c>
      <c r="J617" s="323">
        <f>J618+J631+J636</f>
        <v>0</v>
      </c>
      <c r="K617" s="323">
        <f>K618+K631+K636</f>
        <v>6000</v>
      </c>
      <c r="L617" s="164">
        <f>L618+L631+L636</f>
        <v>10500</v>
      </c>
      <c r="M617" s="164">
        <f>M618+M631+M636</f>
        <v>12500</v>
      </c>
      <c r="N617" s="39">
        <f t="shared" si="143"/>
        <v>0</v>
      </c>
      <c r="O617" s="220">
        <f t="shared" si="150"/>
        <v>0</v>
      </c>
      <c r="P617" s="311"/>
      <c r="Q617" s="165"/>
      <c r="R617" s="165"/>
    </row>
    <row r="618" spans="1:18" ht="20.100000000000001" hidden="1" customHeight="1" x14ac:dyDescent="0.25">
      <c r="A618" s="199"/>
      <c r="B618" s="199"/>
      <c r="C618" s="199"/>
      <c r="D618" s="199">
        <v>3221</v>
      </c>
      <c r="E618" s="199"/>
      <c r="F618" s="56"/>
      <c r="G618" s="205" t="s">
        <v>468</v>
      </c>
      <c r="H618" s="50" t="s">
        <v>118</v>
      </c>
      <c r="I618" s="45">
        <f>I629+I626</f>
        <v>800</v>
      </c>
      <c r="J618" s="324">
        <f>J629+J626</f>
        <v>0</v>
      </c>
      <c r="K618" s="324">
        <f>K629+K626</f>
        <v>800</v>
      </c>
      <c r="L618" s="51">
        <f t="shared" ref="L618:M618" si="152">L629+L626</f>
        <v>1000</v>
      </c>
      <c r="M618" s="51">
        <f t="shared" si="152"/>
        <v>1000</v>
      </c>
      <c r="N618" s="39">
        <f t="shared" si="143"/>
        <v>0</v>
      </c>
      <c r="O618" s="220">
        <f t="shared" si="150"/>
        <v>0</v>
      </c>
      <c r="P618" s="80"/>
    </row>
    <row r="619" spans="1:18" ht="20.100000000000001" hidden="1" customHeight="1" x14ac:dyDescent="0.25">
      <c r="A619" s="199"/>
      <c r="B619" s="199"/>
      <c r="C619" s="199"/>
      <c r="D619" s="199"/>
      <c r="E619" s="196" t="s">
        <v>119</v>
      </c>
      <c r="F619" s="50"/>
      <c r="G619" s="205" t="s">
        <v>468</v>
      </c>
      <c r="H619" s="50" t="s">
        <v>118</v>
      </c>
      <c r="I619" s="45"/>
      <c r="J619" s="324"/>
      <c r="K619" s="324"/>
      <c r="L619" s="46"/>
      <c r="M619" s="46"/>
      <c r="N619" s="39">
        <f t="shared" si="143"/>
        <v>0</v>
      </c>
      <c r="O619" s="220">
        <f t="shared" si="150"/>
        <v>0</v>
      </c>
    </row>
    <row r="620" spans="1:18" ht="20.100000000000001" hidden="1" customHeight="1" x14ac:dyDescent="0.25">
      <c r="A620" s="199"/>
      <c r="B620" s="199"/>
      <c r="C620" s="199"/>
      <c r="D620" s="199"/>
      <c r="E620" s="196"/>
      <c r="F620" s="50" t="s">
        <v>121</v>
      </c>
      <c r="G620" s="205" t="s">
        <v>468</v>
      </c>
      <c r="H620" s="50" t="s">
        <v>118</v>
      </c>
      <c r="I620" s="45"/>
      <c r="J620" s="324"/>
      <c r="K620" s="324"/>
      <c r="L620" s="46"/>
      <c r="M620" s="46"/>
      <c r="N620" s="39">
        <f t="shared" si="143"/>
        <v>0</v>
      </c>
      <c r="O620" s="220">
        <f t="shared" si="150"/>
        <v>0</v>
      </c>
    </row>
    <row r="621" spans="1:18" ht="20.100000000000001" hidden="1" customHeight="1" x14ac:dyDescent="0.25">
      <c r="A621" s="199"/>
      <c r="B621" s="199"/>
      <c r="C621" s="199"/>
      <c r="D621" s="199"/>
      <c r="E621" s="196"/>
      <c r="F621" s="50" t="s">
        <v>122</v>
      </c>
      <c r="G621" s="205" t="s">
        <v>468</v>
      </c>
      <c r="H621" s="50" t="s">
        <v>118</v>
      </c>
      <c r="I621" s="45"/>
      <c r="J621" s="324"/>
      <c r="K621" s="324"/>
      <c r="L621" s="46"/>
      <c r="M621" s="46"/>
      <c r="N621" s="39">
        <f t="shared" si="143"/>
        <v>0</v>
      </c>
      <c r="O621" s="220">
        <f t="shared" si="150"/>
        <v>0</v>
      </c>
    </row>
    <row r="622" spans="1:18" ht="20.100000000000001" hidden="1" customHeight="1" x14ac:dyDescent="0.25">
      <c r="A622" s="199"/>
      <c r="B622" s="199"/>
      <c r="C622" s="199"/>
      <c r="D622" s="199"/>
      <c r="E622" s="196" t="s">
        <v>124</v>
      </c>
      <c r="F622" s="50"/>
      <c r="G622" s="205" t="s">
        <v>468</v>
      </c>
      <c r="H622" s="50" t="s">
        <v>118</v>
      </c>
      <c r="I622" s="45"/>
      <c r="J622" s="324"/>
      <c r="K622" s="324"/>
      <c r="L622" s="46"/>
      <c r="M622" s="46"/>
      <c r="N622" s="39">
        <f t="shared" ref="N622:N685" si="153">K622-I622</f>
        <v>0</v>
      </c>
      <c r="O622" s="220">
        <f t="shared" si="150"/>
        <v>0</v>
      </c>
    </row>
    <row r="623" spans="1:18" ht="20.100000000000001" hidden="1" customHeight="1" x14ac:dyDescent="0.25">
      <c r="A623" s="199"/>
      <c r="B623" s="199"/>
      <c r="C623" s="199"/>
      <c r="D623" s="199"/>
      <c r="E623" s="196"/>
      <c r="F623" s="50" t="s">
        <v>126</v>
      </c>
      <c r="G623" s="205" t="s">
        <v>468</v>
      </c>
      <c r="H623" s="50" t="s">
        <v>118</v>
      </c>
      <c r="I623" s="45"/>
      <c r="J623" s="324"/>
      <c r="K623" s="324"/>
      <c r="L623" s="46"/>
      <c r="M623" s="46"/>
      <c r="N623" s="39">
        <f t="shared" si="153"/>
        <v>0</v>
      </c>
      <c r="O623" s="220">
        <f t="shared" si="150"/>
        <v>0</v>
      </c>
    </row>
    <row r="624" spans="1:18" ht="20.100000000000001" hidden="1" customHeight="1" x14ac:dyDescent="0.25">
      <c r="A624" s="199"/>
      <c r="B624" s="199"/>
      <c r="C624" s="199"/>
      <c r="D624" s="199"/>
      <c r="E624" s="196" t="s">
        <v>127</v>
      </c>
      <c r="F624" s="50"/>
      <c r="G624" s="205" t="s">
        <v>468</v>
      </c>
      <c r="H624" s="50" t="s">
        <v>118</v>
      </c>
      <c r="I624" s="45"/>
      <c r="J624" s="324"/>
      <c r="K624" s="324"/>
      <c r="L624" s="46"/>
      <c r="M624" s="46"/>
      <c r="N624" s="39">
        <f t="shared" si="153"/>
        <v>0</v>
      </c>
      <c r="O624" s="220">
        <f t="shared" si="150"/>
        <v>0</v>
      </c>
    </row>
    <row r="625" spans="1:18" ht="20.100000000000001" hidden="1" customHeight="1" x14ac:dyDescent="0.25">
      <c r="A625" s="199"/>
      <c r="B625" s="199"/>
      <c r="C625" s="199"/>
      <c r="D625" s="199"/>
      <c r="E625" s="196"/>
      <c r="F625" s="50" t="s">
        <v>129</v>
      </c>
      <c r="G625" s="205" t="s">
        <v>468</v>
      </c>
      <c r="H625" s="50" t="s">
        <v>118</v>
      </c>
      <c r="I625" s="45"/>
      <c r="J625" s="324"/>
      <c r="K625" s="324"/>
      <c r="L625" s="46"/>
      <c r="M625" s="46"/>
      <c r="N625" s="39">
        <f t="shared" si="153"/>
        <v>0</v>
      </c>
      <c r="O625" s="220">
        <f t="shared" si="150"/>
        <v>0</v>
      </c>
    </row>
    <row r="626" spans="1:18" ht="20.100000000000001" hidden="1" customHeight="1" x14ac:dyDescent="0.25">
      <c r="A626" s="199"/>
      <c r="B626" s="199"/>
      <c r="C626" s="199"/>
      <c r="D626" s="199"/>
      <c r="E626" s="196" t="s">
        <v>119</v>
      </c>
      <c r="F626" s="50"/>
      <c r="G626" s="205" t="s">
        <v>468</v>
      </c>
      <c r="H626" s="50" t="s">
        <v>382</v>
      </c>
      <c r="I626" s="45">
        <f>I627+I628</f>
        <v>500</v>
      </c>
      <c r="J626" s="324">
        <f>J627+J628</f>
        <v>0</v>
      </c>
      <c r="K626" s="324">
        <f>K627+K628</f>
        <v>500</v>
      </c>
      <c r="L626" s="51">
        <f t="shared" ref="L626:M626" si="154">L627+L628</f>
        <v>500</v>
      </c>
      <c r="M626" s="51">
        <f t="shared" si="154"/>
        <v>500</v>
      </c>
      <c r="N626" s="39">
        <f t="shared" si="153"/>
        <v>0</v>
      </c>
      <c r="O626" s="220">
        <f t="shared" si="150"/>
        <v>0</v>
      </c>
      <c r="Q626" s="26"/>
      <c r="R626" s="26"/>
    </row>
    <row r="627" spans="1:18" ht="20.100000000000001" hidden="1" customHeight="1" x14ac:dyDescent="0.25">
      <c r="A627" s="199"/>
      <c r="B627" s="199"/>
      <c r="C627" s="199"/>
      <c r="D627" s="199"/>
      <c r="E627" s="196"/>
      <c r="F627" s="50" t="s">
        <v>121</v>
      </c>
      <c r="G627" s="205" t="s">
        <v>468</v>
      </c>
      <c r="H627" s="50" t="s">
        <v>382</v>
      </c>
      <c r="I627" s="45">
        <v>300</v>
      </c>
      <c r="J627" s="324">
        <f>K627-I627</f>
        <v>0</v>
      </c>
      <c r="K627" s="324">
        <v>300</v>
      </c>
      <c r="L627" s="46">
        <v>250</v>
      </c>
      <c r="M627" s="46">
        <v>250</v>
      </c>
      <c r="N627" s="39">
        <f t="shared" si="153"/>
        <v>0</v>
      </c>
      <c r="O627" s="220">
        <f t="shared" si="150"/>
        <v>0</v>
      </c>
      <c r="Q627" s="26"/>
      <c r="R627" s="26"/>
    </row>
    <row r="628" spans="1:18" ht="20.100000000000001" hidden="1" customHeight="1" x14ac:dyDescent="0.25">
      <c r="A628" s="199"/>
      <c r="B628" s="199"/>
      <c r="C628" s="199"/>
      <c r="D628" s="199"/>
      <c r="E628" s="196"/>
      <c r="F628" s="50" t="s">
        <v>122</v>
      </c>
      <c r="G628" s="205" t="s">
        <v>468</v>
      </c>
      <c r="H628" s="50" t="s">
        <v>323</v>
      </c>
      <c r="I628" s="45">
        <v>200</v>
      </c>
      <c r="J628" s="324">
        <f>K628-I628</f>
        <v>0</v>
      </c>
      <c r="K628" s="324">
        <v>200</v>
      </c>
      <c r="L628" s="46">
        <v>250</v>
      </c>
      <c r="M628" s="46">
        <v>250</v>
      </c>
      <c r="N628" s="39">
        <f t="shared" si="153"/>
        <v>0</v>
      </c>
      <c r="O628" s="220">
        <f t="shared" si="150"/>
        <v>0</v>
      </c>
      <c r="Q628" s="26"/>
      <c r="R628" s="26"/>
    </row>
    <row r="629" spans="1:18" ht="20.100000000000001" hidden="1" customHeight="1" x14ac:dyDescent="0.25">
      <c r="A629" s="199"/>
      <c r="B629" s="199"/>
      <c r="C629" s="199"/>
      <c r="D629" s="199"/>
      <c r="E629" s="196" t="s">
        <v>130</v>
      </c>
      <c r="F629" s="50"/>
      <c r="G629" s="205" t="s">
        <v>468</v>
      </c>
      <c r="H629" s="50" t="s">
        <v>131</v>
      </c>
      <c r="I629" s="45">
        <f>I630</f>
        <v>300</v>
      </c>
      <c r="J629" s="324">
        <f>J630</f>
        <v>0</v>
      </c>
      <c r="K629" s="324">
        <f>K630</f>
        <v>300</v>
      </c>
      <c r="L629" s="46">
        <f>L630</f>
        <v>500</v>
      </c>
      <c r="M629" s="46">
        <f>M630</f>
        <v>500</v>
      </c>
      <c r="N629" s="39">
        <f t="shared" si="153"/>
        <v>0</v>
      </c>
      <c r="O629" s="220">
        <f t="shared" si="150"/>
        <v>0</v>
      </c>
      <c r="Q629" s="26"/>
      <c r="R629" s="26"/>
    </row>
    <row r="630" spans="1:18" ht="20.100000000000001" hidden="1" customHeight="1" x14ac:dyDescent="0.25">
      <c r="A630" s="199"/>
      <c r="B630" s="199"/>
      <c r="C630" s="199"/>
      <c r="D630" s="199"/>
      <c r="E630" s="196"/>
      <c r="F630" s="50" t="s">
        <v>132</v>
      </c>
      <c r="G630" s="205" t="s">
        <v>468</v>
      </c>
      <c r="H630" s="50" t="s">
        <v>131</v>
      </c>
      <c r="I630" s="45">
        <v>300</v>
      </c>
      <c r="J630" s="324">
        <f>K630-I630</f>
        <v>0</v>
      </c>
      <c r="K630" s="324">
        <v>300</v>
      </c>
      <c r="L630" s="46">
        <v>500</v>
      </c>
      <c r="M630" s="46">
        <v>500</v>
      </c>
      <c r="N630" s="39">
        <f t="shared" si="153"/>
        <v>0</v>
      </c>
      <c r="O630" s="220">
        <f t="shared" si="150"/>
        <v>0</v>
      </c>
      <c r="Q630" s="26"/>
      <c r="R630" s="26"/>
    </row>
    <row r="631" spans="1:18" ht="20.100000000000001" hidden="1" customHeight="1" x14ac:dyDescent="0.25">
      <c r="A631" s="199"/>
      <c r="B631" s="199"/>
      <c r="C631" s="199"/>
      <c r="D631" s="199">
        <v>3222</v>
      </c>
      <c r="E631" s="199"/>
      <c r="F631" s="56"/>
      <c r="G631" s="205" t="s">
        <v>468</v>
      </c>
      <c r="H631" s="50" t="s">
        <v>29</v>
      </c>
      <c r="I631" s="45">
        <f>I632+I634</f>
        <v>1600</v>
      </c>
      <c r="J631" s="324">
        <f>J632+J634</f>
        <v>0</v>
      </c>
      <c r="K631" s="324">
        <f>K632+K634</f>
        <v>1600</v>
      </c>
      <c r="L631" s="46">
        <f>L632+L634</f>
        <v>2500</v>
      </c>
      <c r="M631" s="46">
        <f>M632+M634</f>
        <v>4500</v>
      </c>
      <c r="N631" s="39">
        <f t="shared" si="153"/>
        <v>0</v>
      </c>
      <c r="O631" s="220">
        <f t="shared" si="150"/>
        <v>0</v>
      </c>
      <c r="Q631" s="26"/>
      <c r="R631" s="26"/>
    </row>
    <row r="632" spans="1:18" ht="20.100000000000001" hidden="1" customHeight="1" x14ac:dyDescent="0.25">
      <c r="A632" s="199"/>
      <c r="B632" s="199"/>
      <c r="C632" s="199"/>
      <c r="D632" s="199"/>
      <c r="E632" s="196" t="s">
        <v>136</v>
      </c>
      <c r="F632" s="50"/>
      <c r="G632" s="205" t="s">
        <v>468</v>
      </c>
      <c r="H632" s="50" t="s">
        <v>137</v>
      </c>
      <c r="I632" s="45">
        <f>I633</f>
        <v>700</v>
      </c>
      <c r="J632" s="324">
        <f>J633</f>
        <v>0</v>
      </c>
      <c r="K632" s="324">
        <f>K633</f>
        <v>700</v>
      </c>
      <c r="L632" s="46">
        <f>L633</f>
        <v>0</v>
      </c>
      <c r="M632" s="46">
        <f>M633</f>
        <v>1000</v>
      </c>
      <c r="N632" s="39">
        <f t="shared" si="153"/>
        <v>0</v>
      </c>
      <c r="O632" s="220">
        <f t="shared" si="150"/>
        <v>0</v>
      </c>
      <c r="Q632" s="26"/>
      <c r="R632" s="26"/>
    </row>
    <row r="633" spans="1:18" ht="20.100000000000001" hidden="1" customHeight="1" x14ac:dyDescent="0.25">
      <c r="A633" s="199"/>
      <c r="B633" s="199"/>
      <c r="C633" s="199"/>
      <c r="D633" s="199"/>
      <c r="E633" s="196"/>
      <c r="F633" s="50" t="s">
        <v>138</v>
      </c>
      <c r="G633" s="205" t="s">
        <v>468</v>
      </c>
      <c r="H633" s="50" t="s">
        <v>137</v>
      </c>
      <c r="I633" s="45">
        <v>700</v>
      </c>
      <c r="J633" s="324">
        <f>K633-I633</f>
        <v>0</v>
      </c>
      <c r="K633" s="324">
        <v>700</v>
      </c>
      <c r="L633" s="46">
        <v>0</v>
      </c>
      <c r="M633" s="46">
        <v>1000</v>
      </c>
      <c r="N633" s="39">
        <f t="shared" si="153"/>
        <v>0</v>
      </c>
      <c r="O633" s="220">
        <f t="shared" si="150"/>
        <v>0</v>
      </c>
      <c r="Q633" s="26"/>
      <c r="R633" s="26"/>
    </row>
    <row r="634" spans="1:18" ht="20.100000000000001" hidden="1" customHeight="1" x14ac:dyDescent="0.25">
      <c r="A634" s="199"/>
      <c r="B634" s="199"/>
      <c r="C634" s="199"/>
      <c r="D634" s="199"/>
      <c r="E634" s="196" t="s">
        <v>139</v>
      </c>
      <c r="F634" s="50"/>
      <c r="G634" s="205" t="s">
        <v>468</v>
      </c>
      <c r="H634" s="50" t="s">
        <v>140</v>
      </c>
      <c r="I634" s="45">
        <f>I635</f>
        <v>900</v>
      </c>
      <c r="J634" s="324">
        <f>J635</f>
        <v>0</v>
      </c>
      <c r="K634" s="324">
        <f>K635</f>
        <v>900</v>
      </c>
      <c r="L634" s="46">
        <f>L635</f>
        <v>2500</v>
      </c>
      <c r="M634" s="46">
        <f>M635</f>
        <v>3500</v>
      </c>
      <c r="N634" s="39">
        <f t="shared" si="153"/>
        <v>0</v>
      </c>
      <c r="O634" s="220">
        <f t="shared" si="150"/>
        <v>0</v>
      </c>
      <c r="P634" s="80"/>
      <c r="Q634" s="26"/>
      <c r="R634" s="26"/>
    </row>
    <row r="635" spans="1:18" ht="20.100000000000001" hidden="1" customHeight="1" x14ac:dyDescent="0.25">
      <c r="A635" s="199"/>
      <c r="B635" s="199"/>
      <c r="C635" s="199"/>
      <c r="D635" s="199"/>
      <c r="E635" s="196"/>
      <c r="F635" s="50" t="s">
        <v>141</v>
      </c>
      <c r="G635" s="205" t="s">
        <v>468</v>
      </c>
      <c r="H635" s="50" t="s">
        <v>140</v>
      </c>
      <c r="I635" s="45">
        <v>900</v>
      </c>
      <c r="J635" s="324">
        <f>K635-I635</f>
        <v>0</v>
      </c>
      <c r="K635" s="324">
        <v>900</v>
      </c>
      <c r="L635" s="46">
        <v>2500</v>
      </c>
      <c r="M635" s="46">
        <v>3500</v>
      </c>
      <c r="N635" s="39">
        <f t="shared" si="153"/>
        <v>0</v>
      </c>
      <c r="O635" s="220">
        <f t="shared" si="150"/>
        <v>0</v>
      </c>
      <c r="P635" s="80"/>
      <c r="Q635" s="26"/>
      <c r="R635" s="26"/>
    </row>
    <row r="636" spans="1:18" ht="20.100000000000001" hidden="1" customHeight="1" x14ac:dyDescent="0.25">
      <c r="A636" s="199"/>
      <c r="B636" s="199"/>
      <c r="C636" s="199"/>
      <c r="D636" s="200">
        <v>3223</v>
      </c>
      <c r="E636" s="200"/>
      <c r="F636" s="68"/>
      <c r="G636" s="205" t="s">
        <v>468</v>
      </c>
      <c r="H636" s="65" t="s">
        <v>30</v>
      </c>
      <c r="I636" s="45">
        <f>I637+I640</f>
        <v>3600</v>
      </c>
      <c r="J636" s="324">
        <f>J637+J640</f>
        <v>0</v>
      </c>
      <c r="K636" s="324">
        <f>K637+K640</f>
        <v>3600</v>
      </c>
      <c r="L636" s="46">
        <f>L637+L640</f>
        <v>7000</v>
      </c>
      <c r="M636" s="46">
        <f>M637+M640</f>
        <v>7000</v>
      </c>
      <c r="N636" s="39">
        <f t="shared" si="153"/>
        <v>0</v>
      </c>
      <c r="O636" s="220">
        <f t="shared" si="150"/>
        <v>0</v>
      </c>
      <c r="Q636" s="26"/>
      <c r="R636" s="26"/>
    </row>
    <row r="637" spans="1:18" ht="20.100000000000001" hidden="1" customHeight="1" x14ac:dyDescent="0.25">
      <c r="A637" s="199"/>
      <c r="B637" s="199"/>
      <c r="C637" s="199"/>
      <c r="D637" s="200"/>
      <c r="E637" s="196" t="s">
        <v>142</v>
      </c>
      <c r="F637" s="50"/>
      <c r="G637" s="205" t="s">
        <v>468</v>
      </c>
      <c r="H637" s="50" t="s">
        <v>143</v>
      </c>
      <c r="I637" s="45">
        <f>I638+I639</f>
        <v>2400</v>
      </c>
      <c r="J637" s="324">
        <f>J638+J639</f>
        <v>0</v>
      </c>
      <c r="K637" s="324">
        <f>K638+K639</f>
        <v>2400</v>
      </c>
      <c r="L637" s="46">
        <f>L638+L639</f>
        <v>4000</v>
      </c>
      <c r="M637" s="46">
        <f>M638+M639</f>
        <v>4000</v>
      </c>
      <c r="N637" s="39">
        <f t="shared" si="153"/>
        <v>0</v>
      </c>
      <c r="O637" s="220">
        <f t="shared" si="150"/>
        <v>0</v>
      </c>
      <c r="Q637" s="26"/>
      <c r="R637" s="26"/>
    </row>
    <row r="638" spans="1:18" ht="20.100000000000001" hidden="1" customHeight="1" x14ac:dyDescent="0.25">
      <c r="A638" s="199"/>
      <c r="B638" s="199"/>
      <c r="C638" s="199"/>
      <c r="D638" s="200"/>
      <c r="E638" s="196"/>
      <c r="F638" s="50" t="s">
        <v>144</v>
      </c>
      <c r="G638" s="205" t="s">
        <v>468</v>
      </c>
      <c r="H638" s="50" t="s">
        <v>143</v>
      </c>
      <c r="I638" s="45">
        <v>1200</v>
      </c>
      <c r="J638" s="324">
        <f>K638-I638</f>
        <v>0</v>
      </c>
      <c r="K638" s="324">
        <v>1200</v>
      </c>
      <c r="L638" s="46">
        <v>2000</v>
      </c>
      <c r="M638" s="46">
        <v>2000</v>
      </c>
      <c r="N638" s="39">
        <f t="shared" si="153"/>
        <v>0</v>
      </c>
      <c r="O638" s="220">
        <f t="shared" si="150"/>
        <v>0</v>
      </c>
      <c r="Q638" s="26"/>
      <c r="R638" s="26"/>
    </row>
    <row r="639" spans="1:18" ht="20.100000000000001" hidden="1" customHeight="1" x14ac:dyDescent="0.25">
      <c r="A639" s="199"/>
      <c r="B639" s="199"/>
      <c r="C639" s="199"/>
      <c r="D639" s="200"/>
      <c r="E639" s="196"/>
      <c r="F639" s="50" t="s">
        <v>145</v>
      </c>
      <c r="G639" s="205" t="s">
        <v>468</v>
      </c>
      <c r="H639" s="50" t="s">
        <v>325</v>
      </c>
      <c r="I639" s="45">
        <v>1200</v>
      </c>
      <c r="J639" s="324">
        <f>K639-I639</f>
        <v>0</v>
      </c>
      <c r="K639" s="324">
        <v>1200</v>
      </c>
      <c r="L639" s="46">
        <v>2000</v>
      </c>
      <c r="M639" s="46">
        <v>2000</v>
      </c>
      <c r="N639" s="39">
        <f t="shared" si="153"/>
        <v>0</v>
      </c>
      <c r="O639" s="220">
        <f t="shared" si="150"/>
        <v>0</v>
      </c>
      <c r="Q639" s="26"/>
      <c r="R639" s="26"/>
    </row>
    <row r="640" spans="1:18" ht="20.100000000000001" hidden="1" customHeight="1" x14ac:dyDescent="0.25">
      <c r="A640" s="199"/>
      <c r="B640" s="199"/>
      <c r="C640" s="199"/>
      <c r="D640" s="200"/>
      <c r="E640" s="196" t="s">
        <v>147</v>
      </c>
      <c r="F640" s="50"/>
      <c r="G640" s="205" t="s">
        <v>468</v>
      </c>
      <c r="H640" s="50" t="s">
        <v>148</v>
      </c>
      <c r="I640" s="45">
        <f>I641</f>
        <v>1200</v>
      </c>
      <c r="J640" s="324">
        <f>J641</f>
        <v>0</v>
      </c>
      <c r="K640" s="324">
        <f>K641</f>
        <v>1200</v>
      </c>
      <c r="L640" s="46">
        <f>L641</f>
        <v>3000</v>
      </c>
      <c r="M640" s="46">
        <f>M641</f>
        <v>3000</v>
      </c>
      <c r="N640" s="39">
        <f t="shared" si="153"/>
        <v>0</v>
      </c>
      <c r="O640" s="220">
        <f t="shared" si="150"/>
        <v>0</v>
      </c>
      <c r="Q640" s="26"/>
      <c r="R640" s="26"/>
    </row>
    <row r="641" spans="1:18" ht="20.100000000000001" hidden="1" customHeight="1" x14ac:dyDescent="0.25">
      <c r="A641" s="199"/>
      <c r="B641" s="199"/>
      <c r="C641" s="199"/>
      <c r="D641" s="200"/>
      <c r="E641" s="196"/>
      <c r="F641" s="50" t="s">
        <v>149</v>
      </c>
      <c r="G641" s="205" t="s">
        <v>468</v>
      </c>
      <c r="H641" s="50" t="s">
        <v>148</v>
      </c>
      <c r="I641" s="45">
        <v>1200</v>
      </c>
      <c r="J641" s="324">
        <f>K641-I641</f>
        <v>0</v>
      </c>
      <c r="K641" s="324">
        <v>1200</v>
      </c>
      <c r="L641" s="46">
        <v>3000</v>
      </c>
      <c r="M641" s="46">
        <v>3000</v>
      </c>
      <c r="N641" s="39">
        <f t="shared" si="153"/>
        <v>0</v>
      </c>
      <c r="O641" s="220">
        <f t="shared" si="150"/>
        <v>0</v>
      </c>
      <c r="Q641" s="26"/>
      <c r="R641" s="26"/>
    </row>
    <row r="642" spans="1:18" ht="20.100000000000001" hidden="1" customHeight="1" x14ac:dyDescent="0.25">
      <c r="A642" s="199"/>
      <c r="B642" s="199"/>
      <c r="C642" s="199"/>
      <c r="D642" s="200"/>
      <c r="E642" s="196" t="s">
        <v>150</v>
      </c>
      <c r="F642" s="50"/>
      <c r="G642" s="205" t="s">
        <v>468</v>
      </c>
      <c r="H642" s="50" t="s">
        <v>151</v>
      </c>
      <c r="I642" s="45"/>
      <c r="J642" s="324"/>
      <c r="K642" s="324"/>
      <c r="L642" s="43"/>
      <c r="M642" s="43"/>
      <c r="N642" s="39">
        <f t="shared" si="153"/>
        <v>0</v>
      </c>
      <c r="O642" s="220">
        <f t="shared" si="150"/>
        <v>0</v>
      </c>
    </row>
    <row r="643" spans="1:18" ht="20.100000000000001" hidden="1" customHeight="1" x14ac:dyDescent="0.25">
      <c r="A643" s="199"/>
      <c r="B643" s="199"/>
      <c r="C643" s="199"/>
      <c r="D643" s="200"/>
      <c r="E643" s="196"/>
      <c r="F643" s="50" t="s">
        <v>152</v>
      </c>
      <c r="G643" s="205" t="s">
        <v>468</v>
      </c>
      <c r="H643" s="50" t="s">
        <v>151</v>
      </c>
      <c r="I643" s="45"/>
      <c r="J643" s="324"/>
      <c r="K643" s="324"/>
      <c r="L643" s="43"/>
      <c r="M643" s="43"/>
      <c r="N643" s="39">
        <f t="shared" si="153"/>
        <v>0</v>
      </c>
      <c r="O643" s="220">
        <f t="shared" si="150"/>
        <v>0</v>
      </c>
    </row>
    <row r="644" spans="1:18" s="166" customFormat="1" ht="20.100000000000001" customHeight="1" x14ac:dyDescent="0.25">
      <c r="A644" s="197"/>
      <c r="B644" s="197"/>
      <c r="C644" s="197">
        <v>323</v>
      </c>
      <c r="D644" s="197"/>
      <c r="E644" s="197"/>
      <c r="F644" s="54"/>
      <c r="G644" s="205" t="s">
        <v>468</v>
      </c>
      <c r="H644" s="55" t="s">
        <v>34</v>
      </c>
      <c r="I644" s="37">
        <f>I648+I656+I659+I645</f>
        <v>3100</v>
      </c>
      <c r="J644" s="323">
        <f>J648+J656+J659+J645</f>
        <v>0</v>
      </c>
      <c r="K644" s="323">
        <f>K648+K656+K659+K645</f>
        <v>3100</v>
      </c>
      <c r="L644" s="167">
        <f t="shared" ref="L644:M644" si="155">L648+L656+L659+L645</f>
        <v>4600</v>
      </c>
      <c r="M644" s="167">
        <f t="shared" si="155"/>
        <v>7800</v>
      </c>
      <c r="N644" s="39">
        <f t="shared" si="153"/>
        <v>0</v>
      </c>
      <c r="O644" s="220">
        <f t="shared" si="150"/>
        <v>0</v>
      </c>
      <c r="P644" s="311"/>
      <c r="Q644" s="171"/>
      <c r="R644" s="165"/>
    </row>
    <row r="645" spans="1:18" s="32" customFormat="1" ht="20.100000000000001" hidden="1" customHeight="1" x14ac:dyDescent="0.25">
      <c r="A645" s="197"/>
      <c r="B645" s="197"/>
      <c r="C645" s="197"/>
      <c r="D645" s="199">
        <v>3232</v>
      </c>
      <c r="E645" s="199"/>
      <c r="F645" s="56"/>
      <c r="G645" s="205" t="s">
        <v>468</v>
      </c>
      <c r="H645" s="50" t="s">
        <v>36</v>
      </c>
      <c r="I645" s="45">
        <f t="shared" ref="I645:K646" si="156">I646</f>
        <v>300</v>
      </c>
      <c r="J645" s="324">
        <f t="shared" si="156"/>
        <v>0</v>
      </c>
      <c r="K645" s="324">
        <f t="shared" si="156"/>
        <v>300</v>
      </c>
      <c r="L645" s="51">
        <f t="shared" ref="L645:M645" si="157">L646</f>
        <v>1800</v>
      </c>
      <c r="M645" s="51">
        <f t="shared" si="157"/>
        <v>5000</v>
      </c>
      <c r="N645" s="39">
        <f t="shared" si="153"/>
        <v>0</v>
      </c>
      <c r="O645" s="220">
        <f t="shared" si="150"/>
        <v>0</v>
      </c>
      <c r="P645" s="311"/>
      <c r="Q645" s="41"/>
      <c r="R645" s="31"/>
    </row>
    <row r="646" spans="1:18" s="32" customFormat="1" ht="30" hidden="1" customHeight="1" x14ac:dyDescent="0.25">
      <c r="A646" s="197"/>
      <c r="B646" s="197"/>
      <c r="C646" s="197"/>
      <c r="D646" s="199"/>
      <c r="E646" s="199">
        <v>32322</v>
      </c>
      <c r="F646" s="56"/>
      <c r="G646" s="205" t="s">
        <v>468</v>
      </c>
      <c r="H646" s="50" t="s">
        <v>381</v>
      </c>
      <c r="I646" s="45">
        <f t="shared" si="156"/>
        <v>300</v>
      </c>
      <c r="J646" s="324">
        <f t="shared" si="156"/>
        <v>0</v>
      </c>
      <c r="K646" s="324">
        <f t="shared" si="156"/>
        <v>300</v>
      </c>
      <c r="L646" s="51">
        <f t="shared" ref="L646:M646" si="158">L647</f>
        <v>1800</v>
      </c>
      <c r="M646" s="51">
        <f t="shared" si="158"/>
        <v>5000</v>
      </c>
      <c r="N646" s="39">
        <f t="shared" si="153"/>
        <v>0</v>
      </c>
      <c r="O646" s="220">
        <f t="shared" si="150"/>
        <v>0</v>
      </c>
      <c r="P646" s="311"/>
      <c r="Q646" s="41"/>
      <c r="R646" s="31"/>
    </row>
    <row r="647" spans="1:18" s="32" customFormat="1" ht="30" hidden="1" customHeight="1" x14ac:dyDescent="0.25">
      <c r="A647" s="197"/>
      <c r="B647" s="197"/>
      <c r="C647" s="197"/>
      <c r="D647" s="199"/>
      <c r="E647" s="199"/>
      <c r="F647" s="56">
        <v>323220</v>
      </c>
      <c r="G647" s="205" t="s">
        <v>468</v>
      </c>
      <c r="H647" s="50" t="s">
        <v>381</v>
      </c>
      <c r="I647" s="45">
        <v>300</v>
      </c>
      <c r="J647" s="324">
        <f>K647-I647</f>
        <v>0</v>
      </c>
      <c r="K647" s="324">
        <v>300</v>
      </c>
      <c r="L647" s="46">
        <v>1800</v>
      </c>
      <c r="M647" s="46">
        <v>5000</v>
      </c>
      <c r="N647" s="39">
        <f t="shared" si="153"/>
        <v>0</v>
      </c>
      <c r="O647" s="220">
        <f t="shared" si="150"/>
        <v>0</v>
      </c>
      <c r="P647" s="311"/>
      <c r="Q647" s="41"/>
      <c r="R647" s="31"/>
    </row>
    <row r="648" spans="1:18" ht="20.100000000000001" hidden="1" customHeight="1" x14ac:dyDescent="0.25">
      <c r="A648" s="199"/>
      <c r="B648" s="199"/>
      <c r="C648" s="199"/>
      <c r="D648" s="199">
        <v>3233</v>
      </c>
      <c r="E648" s="199"/>
      <c r="F648" s="56"/>
      <c r="G648" s="205" t="s">
        <v>468</v>
      </c>
      <c r="H648" s="50" t="s">
        <v>37</v>
      </c>
      <c r="I648" s="45">
        <f t="shared" ref="I648:M649" si="159">I649</f>
        <v>300</v>
      </c>
      <c r="J648" s="324">
        <f t="shared" si="159"/>
        <v>0</v>
      </c>
      <c r="K648" s="324">
        <f t="shared" si="159"/>
        <v>300</v>
      </c>
      <c r="L648" s="46">
        <f t="shared" si="159"/>
        <v>300</v>
      </c>
      <c r="M648" s="46">
        <f t="shared" si="159"/>
        <v>300</v>
      </c>
      <c r="N648" s="39">
        <f t="shared" si="153"/>
        <v>0</v>
      </c>
      <c r="O648" s="220">
        <f t="shared" si="150"/>
        <v>0</v>
      </c>
    </row>
    <row r="649" spans="1:18" ht="20.100000000000001" hidden="1" customHeight="1" x14ac:dyDescent="0.25">
      <c r="A649" s="199"/>
      <c r="B649" s="199"/>
      <c r="C649" s="199"/>
      <c r="D649" s="199"/>
      <c r="E649" s="196" t="s">
        <v>183</v>
      </c>
      <c r="F649" s="50"/>
      <c r="G649" s="205" t="s">
        <v>468</v>
      </c>
      <c r="H649" s="50" t="s">
        <v>37</v>
      </c>
      <c r="I649" s="45">
        <f t="shared" si="159"/>
        <v>300</v>
      </c>
      <c r="J649" s="324">
        <f t="shared" si="159"/>
        <v>0</v>
      </c>
      <c r="K649" s="324">
        <f t="shared" si="159"/>
        <v>300</v>
      </c>
      <c r="L649" s="46">
        <f t="shared" si="159"/>
        <v>300</v>
      </c>
      <c r="M649" s="46">
        <f t="shared" si="159"/>
        <v>300</v>
      </c>
      <c r="N649" s="39">
        <f t="shared" si="153"/>
        <v>0</v>
      </c>
      <c r="O649" s="220">
        <f t="shared" si="150"/>
        <v>0</v>
      </c>
    </row>
    <row r="650" spans="1:18" ht="20.100000000000001" hidden="1" customHeight="1" x14ac:dyDescent="0.25">
      <c r="A650" s="199"/>
      <c r="B650" s="199"/>
      <c r="C650" s="199"/>
      <c r="D650" s="199"/>
      <c r="E650" s="196"/>
      <c r="F650" s="50" t="s">
        <v>185</v>
      </c>
      <c r="G650" s="205" t="s">
        <v>468</v>
      </c>
      <c r="H650" s="50" t="s">
        <v>184</v>
      </c>
      <c r="I650" s="45">
        <v>300</v>
      </c>
      <c r="J650" s="324">
        <f>K650-I650</f>
        <v>0</v>
      </c>
      <c r="K650" s="324">
        <v>300</v>
      </c>
      <c r="L650" s="46">
        <v>300</v>
      </c>
      <c r="M650" s="46">
        <v>300</v>
      </c>
      <c r="N650" s="39">
        <f t="shared" si="153"/>
        <v>0</v>
      </c>
      <c r="O650" s="220">
        <f t="shared" si="150"/>
        <v>0</v>
      </c>
    </row>
    <row r="651" spans="1:18" ht="20.100000000000001" hidden="1" customHeight="1" x14ac:dyDescent="0.25">
      <c r="A651" s="199"/>
      <c r="B651" s="199"/>
      <c r="C651" s="199"/>
      <c r="D651" s="199">
        <v>3236</v>
      </c>
      <c r="E651" s="199"/>
      <c r="F651" s="56"/>
      <c r="G651" s="205" t="s">
        <v>468</v>
      </c>
      <c r="H651" s="50" t="s">
        <v>40</v>
      </c>
      <c r="I651" s="45"/>
      <c r="J651" s="324"/>
      <c r="K651" s="324"/>
      <c r="L651" s="46"/>
      <c r="M651" s="46"/>
      <c r="N651" s="39">
        <f t="shared" si="153"/>
        <v>0</v>
      </c>
      <c r="O651" s="220">
        <f t="shared" si="150"/>
        <v>0</v>
      </c>
    </row>
    <row r="652" spans="1:18" ht="20.100000000000001" hidden="1" customHeight="1" x14ac:dyDescent="0.25">
      <c r="A652" s="199"/>
      <c r="B652" s="199"/>
      <c r="C652" s="199"/>
      <c r="D652" s="199"/>
      <c r="E652" s="196" t="s">
        <v>203</v>
      </c>
      <c r="F652" s="50"/>
      <c r="G652" s="205" t="s">
        <v>468</v>
      </c>
      <c r="H652" s="50" t="s">
        <v>204</v>
      </c>
      <c r="I652" s="45"/>
      <c r="J652" s="324"/>
      <c r="K652" s="324"/>
      <c r="L652" s="46"/>
      <c r="M652" s="46"/>
      <c r="N652" s="39">
        <f t="shared" si="153"/>
        <v>0</v>
      </c>
      <c r="O652" s="220">
        <f t="shared" si="150"/>
        <v>0</v>
      </c>
    </row>
    <row r="653" spans="1:18" ht="20.100000000000001" hidden="1" customHeight="1" x14ac:dyDescent="0.25">
      <c r="A653" s="199"/>
      <c r="B653" s="199"/>
      <c r="C653" s="199"/>
      <c r="D653" s="199"/>
      <c r="E653" s="196"/>
      <c r="F653" s="50" t="s">
        <v>205</v>
      </c>
      <c r="G653" s="205" t="s">
        <v>468</v>
      </c>
      <c r="H653" s="50" t="s">
        <v>204</v>
      </c>
      <c r="I653" s="45"/>
      <c r="J653" s="324"/>
      <c r="K653" s="324"/>
      <c r="L653" s="46"/>
      <c r="M653" s="46"/>
      <c r="N653" s="39">
        <f t="shared" si="153"/>
        <v>0</v>
      </c>
      <c r="O653" s="220">
        <f t="shared" si="150"/>
        <v>0</v>
      </c>
    </row>
    <row r="654" spans="1:18" ht="20.100000000000001" hidden="1" customHeight="1" x14ac:dyDescent="0.25">
      <c r="A654" s="199"/>
      <c r="B654" s="199"/>
      <c r="C654" s="199"/>
      <c r="D654" s="199"/>
      <c r="E654" s="196" t="s">
        <v>206</v>
      </c>
      <c r="F654" s="50"/>
      <c r="G654" s="205" t="s">
        <v>468</v>
      </c>
      <c r="H654" s="50" t="s">
        <v>207</v>
      </c>
      <c r="I654" s="45"/>
      <c r="J654" s="324"/>
      <c r="K654" s="324"/>
      <c r="L654" s="46"/>
      <c r="M654" s="46"/>
      <c r="N654" s="39">
        <f t="shared" si="153"/>
        <v>0</v>
      </c>
      <c r="O654" s="220">
        <f t="shared" si="150"/>
        <v>0</v>
      </c>
    </row>
    <row r="655" spans="1:18" ht="20.100000000000001" hidden="1" customHeight="1" x14ac:dyDescent="0.25">
      <c r="A655" s="199"/>
      <c r="B655" s="199"/>
      <c r="C655" s="199"/>
      <c r="D655" s="199"/>
      <c r="E655" s="196"/>
      <c r="F655" s="50" t="s">
        <v>208</v>
      </c>
      <c r="G655" s="205" t="s">
        <v>468</v>
      </c>
      <c r="H655" s="50" t="s">
        <v>207</v>
      </c>
      <c r="I655" s="45"/>
      <c r="J655" s="324"/>
      <c r="K655" s="324"/>
      <c r="L655" s="46"/>
      <c r="M655" s="46"/>
      <c r="N655" s="39">
        <f t="shared" si="153"/>
        <v>0</v>
      </c>
      <c r="O655" s="220">
        <f t="shared" si="150"/>
        <v>0</v>
      </c>
    </row>
    <row r="656" spans="1:18" ht="20.100000000000001" hidden="1" customHeight="1" x14ac:dyDescent="0.25">
      <c r="A656" s="199"/>
      <c r="B656" s="199"/>
      <c r="C656" s="199"/>
      <c r="D656" s="200">
        <v>3238</v>
      </c>
      <c r="E656" s="200"/>
      <c r="F656" s="68"/>
      <c r="G656" s="205" t="s">
        <v>468</v>
      </c>
      <c r="H656" s="65" t="s">
        <v>41</v>
      </c>
      <c r="I656" s="45">
        <f t="shared" ref="I656:M657" si="160">I657</f>
        <v>1250</v>
      </c>
      <c r="J656" s="324">
        <f t="shared" si="160"/>
        <v>0</v>
      </c>
      <c r="K656" s="324">
        <f t="shared" si="160"/>
        <v>1250</v>
      </c>
      <c r="L656" s="46">
        <f t="shared" si="160"/>
        <v>1250</v>
      </c>
      <c r="M656" s="46">
        <f t="shared" si="160"/>
        <v>1250</v>
      </c>
      <c r="N656" s="39">
        <f t="shared" si="153"/>
        <v>0</v>
      </c>
      <c r="O656" s="220">
        <f t="shared" si="150"/>
        <v>0</v>
      </c>
    </row>
    <row r="657" spans="1:18" ht="20.100000000000001" hidden="1" customHeight="1" x14ac:dyDescent="0.25">
      <c r="A657" s="199"/>
      <c r="B657" s="199"/>
      <c r="C657" s="199"/>
      <c r="D657" s="200"/>
      <c r="E657" s="196" t="s">
        <v>220</v>
      </c>
      <c r="F657" s="50"/>
      <c r="G657" s="205" t="s">
        <v>468</v>
      </c>
      <c r="H657" s="50" t="s">
        <v>221</v>
      </c>
      <c r="I657" s="45">
        <f t="shared" si="160"/>
        <v>1250</v>
      </c>
      <c r="J657" s="324">
        <f t="shared" si="160"/>
        <v>0</v>
      </c>
      <c r="K657" s="324">
        <f t="shared" si="160"/>
        <v>1250</v>
      </c>
      <c r="L657" s="46">
        <f t="shared" si="160"/>
        <v>1250</v>
      </c>
      <c r="M657" s="46">
        <f t="shared" si="160"/>
        <v>1250</v>
      </c>
      <c r="N657" s="39">
        <f t="shared" si="153"/>
        <v>0</v>
      </c>
      <c r="O657" s="220">
        <f t="shared" si="150"/>
        <v>0</v>
      </c>
    </row>
    <row r="658" spans="1:18" ht="20.100000000000001" hidden="1" customHeight="1" x14ac:dyDescent="0.25">
      <c r="A658" s="199"/>
      <c r="B658" s="199"/>
      <c r="C658" s="199"/>
      <c r="D658" s="200"/>
      <c r="E658" s="196"/>
      <c r="F658" s="50" t="s">
        <v>222</v>
      </c>
      <c r="G658" s="205" t="s">
        <v>468</v>
      </c>
      <c r="H658" s="50" t="s">
        <v>221</v>
      </c>
      <c r="I658" s="45">
        <v>1250</v>
      </c>
      <c r="J658" s="324">
        <f>K658-I658</f>
        <v>0</v>
      </c>
      <c r="K658" s="324">
        <v>1250</v>
      </c>
      <c r="L658" s="46">
        <v>1250</v>
      </c>
      <c r="M658" s="46">
        <v>1250</v>
      </c>
      <c r="N658" s="39">
        <f t="shared" si="153"/>
        <v>0</v>
      </c>
      <c r="O658" s="220">
        <f t="shared" si="150"/>
        <v>0</v>
      </c>
      <c r="Q658" s="26"/>
      <c r="R658" s="26"/>
    </row>
    <row r="659" spans="1:18" ht="20.100000000000001" hidden="1" customHeight="1" x14ac:dyDescent="0.25">
      <c r="A659" s="199"/>
      <c r="B659" s="199"/>
      <c r="C659" s="199"/>
      <c r="D659" s="200">
        <v>3239</v>
      </c>
      <c r="E659" s="200"/>
      <c r="F659" s="68"/>
      <c r="G659" s="205" t="s">
        <v>468</v>
      </c>
      <c r="H659" s="65" t="s">
        <v>42</v>
      </c>
      <c r="I659" s="45">
        <f>I664</f>
        <v>1250</v>
      </c>
      <c r="J659" s="324">
        <f>J664</f>
        <v>0</v>
      </c>
      <c r="K659" s="324">
        <f>K664</f>
        <v>1250</v>
      </c>
      <c r="L659" s="46">
        <f>L664</f>
        <v>1250</v>
      </c>
      <c r="M659" s="46">
        <f>M664</f>
        <v>1250</v>
      </c>
      <c r="N659" s="39">
        <f t="shared" si="153"/>
        <v>0</v>
      </c>
      <c r="O659" s="220">
        <f t="shared" si="150"/>
        <v>0</v>
      </c>
      <c r="Q659" s="26"/>
      <c r="R659" s="26"/>
    </row>
    <row r="660" spans="1:18" ht="30" hidden="1" customHeight="1" x14ac:dyDescent="0.25">
      <c r="A660" s="199"/>
      <c r="B660" s="199"/>
      <c r="C660" s="199"/>
      <c r="D660" s="200"/>
      <c r="E660" s="196" t="s">
        <v>223</v>
      </c>
      <c r="F660" s="50"/>
      <c r="G660" s="205" t="s">
        <v>468</v>
      </c>
      <c r="H660" s="50" t="s">
        <v>224</v>
      </c>
      <c r="I660" s="45"/>
      <c r="J660" s="324"/>
      <c r="K660" s="324"/>
      <c r="L660" s="46"/>
      <c r="M660" s="46"/>
      <c r="N660" s="39">
        <f t="shared" si="153"/>
        <v>0</v>
      </c>
      <c r="O660" s="220">
        <f t="shared" ref="O660:O723" si="161">N660-J660</f>
        <v>0</v>
      </c>
      <c r="Q660" s="26"/>
      <c r="R660" s="26"/>
    </row>
    <row r="661" spans="1:18" ht="30" hidden="1" customHeight="1" x14ac:dyDescent="0.25">
      <c r="A661" s="199"/>
      <c r="B661" s="199"/>
      <c r="C661" s="199"/>
      <c r="D661" s="200"/>
      <c r="E661" s="196"/>
      <c r="F661" s="50" t="s">
        <v>225</v>
      </c>
      <c r="G661" s="205" t="s">
        <v>468</v>
      </c>
      <c r="H661" s="50" t="s">
        <v>224</v>
      </c>
      <c r="I661" s="45"/>
      <c r="J661" s="324"/>
      <c r="K661" s="324"/>
      <c r="L661" s="46"/>
      <c r="M661" s="46"/>
      <c r="N661" s="39">
        <f t="shared" si="153"/>
        <v>0</v>
      </c>
      <c r="O661" s="220">
        <f t="shared" si="161"/>
        <v>0</v>
      </c>
      <c r="Q661" s="26"/>
      <c r="R661" s="26"/>
    </row>
    <row r="662" spans="1:18" ht="20.100000000000001" hidden="1" customHeight="1" x14ac:dyDescent="0.25">
      <c r="A662" s="199"/>
      <c r="B662" s="199"/>
      <c r="C662" s="199"/>
      <c r="D662" s="200"/>
      <c r="E662" s="196" t="s">
        <v>226</v>
      </c>
      <c r="F662" s="50"/>
      <c r="G662" s="205" t="s">
        <v>468</v>
      </c>
      <c r="H662" s="50" t="s">
        <v>227</v>
      </c>
      <c r="I662" s="45"/>
      <c r="J662" s="324"/>
      <c r="K662" s="324"/>
      <c r="L662" s="46"/>
      <c r="M662" s="46"/>
      <c r="N662" s="39">
        <f t="shared" si="153"/>
        <v>0</v>
      </c>
      <c r="O662" s="220">
        <f t="shared" si="161"/>
        <v>0</v>
      </c>
      <c r="Q662" s="26"/>
      <c r="R662" s="26"/>
    </row>
    <row r="663" spans="1:18" ht="20.100000000000001" hidden="1" customHeight="1" x14ac:dyDescent="0.25">
      <c r="A663" s="199"/>
      <c r="B663" s="199"/>
      <c r="C663" s="199"/>
      <c r="D663" s="200"/>
      <c r="E663" s="196"/>
      <c r="F663" s="50" t="s">
        <v>228</v>
      </c>
      <c r="G663" s="205" t="s">
        <v>468</v>
      </c>
      <c r="H663" s="50" t="s">
        <v>227</v>
      </c>
      <c r="I663" s="45"/>
      <c r="J663" s="324"/>
      <c r="K663" s="324"/>
      <c r="L663" s="46"/>
      <c r="M663" s="46"/>
      <c r="N663" s="39">
        <f t="shared" si="153"/>
        <v>0</v>
      </c>
      <c r="O663" s="220">
        <f t="shared" si="161"/>
        <v>0</v>
      </c>
      <c r="Q663" s="26"/>
      <c r="R663" s="26"/>
    </row>
    <row r="664" spans="1:18" ht="20.100000000000001" hidden="1" customHeight="1" x14ac:dyDescent="0.25">
      <c r="A664" s="199"/>
      <c r="B664" s="199"/>
      <c r="C664" s="199"/>
      <c r="D664" s="200"/>
      <c r="E664" s="196" t="s">
        <v>229</v>
      </c>
      <c r="F664" s="50"/>
      <c r="G664" s="205" t="s">
        <v>468</v>
      </c>
      <c r="H664" s="50" t="s">
        <v>230</v>
      </c>
      <c r="I664" s="45">
        <f>I665</f>
        <v>1250</v>
      </c>
      <c r="J664" s="324">
        <f>J665</f>
        <v>0</v>
      </c>
      <c r="K664" s="324">
        <f>K665</f>
        <v>1250</v>
      </c>
      <c r="L664" s="46">
        <f>L665</f>
        <v>1250</v>
      </c>
      <c r="M664" s="46">
        <f>M665</f>
        <v>1250</v>
      </c>
      <c r="N664" s="39">
        <f t="shared" si="153"/>
        <v>0</v>
      </c>
      <c r="O664" s="220">
        <f t="shared" si="161"/>
        <v>0</v>
      </c>
      <c r="Q664" s="26"/>
      <c r="R664" s="26"/>
    </row>
    <row r="665" spans="1:18" ht="20.100000000000001" hidden="1" customHeight="1" x14ac:dyDescent="0.25">
      <c r="A665" s="199"/>
      <c r="B665" s="199"/>
      <c r="C665" s="199"/>
      <c r="D665" s="200"/>
      <c r="E665" s="196"/>
      <c r="F665" s="50" t="s">
        <v>231</v>
      </c>
      <c r="G665" s="205" t="s">
        <v>468</v>
      </c>
      <c r="H665" s="50" t="s">
        <v>230</v>
      </c>
      <c r="I665" s="45">
        <v>1250</v>
      </c>
      <c r="J665" s="324">
        <f>K665-I665</f>
        <v>0</v>
      </c>
      <c r="K665" s="324">
        <v>1250</v>
      </c>
      <c r="L665" s="46">
        <v>1250</v>
      </c>
      <c r="M665" s="46">
        <v>1250</v>
      </c>
      <c r="N665" s="39">
        <f t="shared" si="153"/>
        <v>0</v>
      </c>
      <c r="O665" s="220">
        <f t="shared" si="161"/>
        <v>0</v>
      </c>
      <c r="Q665" s="26"/>
      <c r="R665" s="26"/>
    </row>
    <row r="666" spans="1:18" ht="20.100000000000001" hidden="1" customHeight="1" x14ac:dyDescent="0.25">
      <c r="A666" s="199"/>
      <c r="B666" s="199"/>
      <c r="C666" s="199"/>
      <c r="D666" s="200"/>
      <c r="E666" s="196" t="s">
        <v>232</v>
      </c>
      <c r="F666" s="50"/>
      <c r="G666" s="205" t="s">
        <v>468</v>
      </c>
      <c r="H666" s="50" t="s">
        <v>233</v>
      </c>
      <c r="I666" s="45"/>
      <c r="J666" s="324"/>
      <c r="K666" s="324"/>
      <c r="L666" s="43"/>
      <c r="M666" s="43"/>
      <c r="N666" s="39">
        <f t="shared" si="153"/>
        <v>0</v>
      </c>
      <c r="O666" s="220">
        <f t="shared" si="161"/>
        <v>0</v>
      </c>
      <c r="Q666" s="26"/>
      <c r="R666" s="26"/>
    </row>
    <row r="667" spans="1:18" ht="30" hidden="1" customHeight="1" x14ac:dyDescent="0.25">
      <c r="A667" s="199"/>
      <c r="B667" s="199"/>
      <c r="C667" s="199"/>
      <c r="D667" s="199"/>
      <c r="E667" s="196"/>
      <c r="F667" s="50" t="s">
        <v>234</v>
      </c>
      <c r="G667" s="205" t="s">
        <v>468</v>
      </c>
      <c r="H667" s="50" t="s">
        <v>235</v>
      </c>
      <c r="I667" s="45"/>
      <c r="J667" s="324"/>
      <c r="K667" s="324"/>
      <c r="L667" s="43"/>
      <c r="M667" s="43"/>
      <c r="N667" s="39">
        <f t="shared" si="153"/>
        <v>0</v>
      </c>
      <c r="O667" s="220">
        <f t="shared" si="161"/>
        <v>0</v>
      </c>
      <c r="P667" s="80"/>
      <c r="Q667" s="26"/>
      <c r="R667" s="26"/>
    </row>
    <row r="668" spans="1:18" ht="30" hidden="1" customHeight="1" x14ac:dyDescent="0.25">
      <c r="A668" s="199"/>
      <c r="B668" s="199"/>
      <c r="C668" s="199"/>
      <c r="D668" s="199"/>
      <c r="E668" s="196"/>
      <c r="F668" s="50" t="s">
        <v>236</v>
      </c>
      <c r="G668" s="205" t="s">
        <v>468</v>
      </c>
      <c r="H668" s="50" t="s">
        <v>237</v>
      </c>
      <c r="I668" s="45"/>
      <c r="J668" s="324"/>
      <c r="K668" s="324"/>
      <c r="L668" s="43"/>
      <c r="M668" s="43"/>
      <c r="N668" s="39">
        <f t="shared" si="153"/>
        <v>0</v>
      </c>
      <c r="O668" s="220">
        <f t="shared" si="161"/>
        <v>0</v>
      </c>
      <c r="P668" s="80"/>
      <c r="Q668" s="26"/>
      <c r="R668" s="26"/>
    </row>
    <row r="669" spans="1:18" ht="30" hidden="1" customHeight="1" x14ac:dyDescent="0.25">
      <c r="A669" s="199"/>
      <c r="B669" s="199"/>
      <c r="C669" s="199"/>
      <c r="D669" s="199"/>
      <c r="E669" s="196"/>
      <c r="F669" s="50" t="s">
        <v>238</v>
      </c>
      <c r="G669" s="205" t="s">
        <v>468</v>
      </c>
      <c r="H669" s="50" t="s">
        <v>239</v>
      </c>
      <c r="I669" s="45"/>
      <c r="J669" s="324"/>
      <c r="K669" s="324"/>
      <c r="L669" s="43"/>
      <c r="M669" s="43"/>
      <c r="N669" s="39">
        <f t="shared" si="153"/>
        <v>0</v>
      </c>
      <c r="O669" s="220">
        <f t="shared" si="161"/>
        <v>0</v>
      </c>
      <c r="P669" s="80"/>
      <c r="Q669" s="26"/>
      <c r="R669" s="26"/>
    </row>
    <row r="670" spans="1:18" ht="30" hidden="1" customHeight="1" x14ac:dyDescent="0.25">
      <c r="A670" s="199"/>
      <c r="B670" s="199"/>
      <c r="C670" s="199"/>
      <c r="D670" s="199"/>
      <c r="E670" s="196"/>
      <c r="F670" s="50" t="s">
        <v>240</v>
      </c>
      <c r="G670" s="205" t="s">
        <v>468</v>
      </c>
      <c r="H670" s="50" t="s">
        <v>241</v>
      </c>
      <c r="I670" s="45"/>
      <c r="J670" s="324"/>
      <c r="K670" s="324"/>
      <c r="L670" s="43"/>
      <c r="M670" s="43"/>
      <c r="N670" s="39">
        <f t="shared" si="153"/>
        <v>0</v>
      </c>
      <c r="O670" s="220">
        <f t="shared" si="161"/>
        <v>0</v>
      </c>
      <c r="P670" s="80"/>
      <c r="Q670" s="26"/>
      <c r="R670" s="26"/>
    </row>
    <row r="671" spans="1:18" ht="30" hidden="1" customHeight="1" x14ac:dyDescent="0.25">
      <c r="A671" s="199"/>
      <c r="B671" s="199"/>
      <c r="C671" s="199"/>
      <c r="D671" s="199"/>
      <c r="E671" s="196"/>
      <c r="F671" s="50" t="s">
        <v>242</v>
      </c>
      <c r="G671" s="205" t="s">
        <v>468</v>
      </c>
      <c r="H671" s="50" t="s">
        <v>243</v>
      </c>
      <c r="I671" s="45"/>
      <c r="J671" s="324"/>
      <c r="K671" s="324"/>
      <c r="L671" s="43"/>
      <c r="M671" s="43"/>
      <c r="N671" s="39">
        <f t="shared" si="153"/>
        <v>0</v>
      </c>
      <c r="O671" s="220">
        <f t="shared" si="161"/>
        <v>0</v>
      </c>
      <c r="P671" s="80"/>
      <c r="Q671" s="26"/>
      <c r="R671" s="26"/>
    </row>
    <row r="672" spans="1:18" ht="28.5" hidden="1" customHeight="1" x14ac:dyDescent="0.25">
      <c r="A672" s="197"/>
      <c r="B672" s="197"/>
      <c r="C672" s="197"/>
      <c r="D672" s="197"/>
      <c r="E672" s="197"/>
      <c r="F672" s="54"/>
      <c r="G672" s="245"/>
      <c r="H672" s="54" t="s">
        <v>358</v>
      </c>
      <c r="I672" s="45"/>
      <c r="J672" s="324"/>
      <c r="K672" s="324"/>
      <c r="L672" s="33"/>
      <c r="M672" s="33"/>
      <c r="N672" s="39">
        <f t="shared" si="153"/>
        <v>0</v>
      </c>
      <c r="O672" s="220">
        <f t="shared" si="161"/>
        <v>0</v>
      </c>
      <c r="Q672" s="26"/>
      <c r="R672" s="26"/>
    </row>
    <row r="673" spans="1:18" ht="17.25" hidden="1" customHeight="1" x14ac:dyDescent="0.25">
      <c r="A673" s="197">
        <v>4</v>
      </c>
      <c r="B673" s="199"/>
      <c r="C673" s="199"/>
      <c r="D673" s="200"/>
      <c r="E673" s="196"/>
      <c r="F673" s="50"/>
      <c r="G673" s="246"/>
      <c r="H673" s="55" t="s">
        <v>329</v>
      </c>
      <c r="I673" s="45">
        <f>I674</f>
        <v>0</v>
      </c>
      <c r="J673" s="324">
        <f t="shared" ref="J673:K673" si="162">J674</f>
        <v>0</v>
      </c>
      <c r="K673" s="324">
        <f t="shared" si="162"/>
        <v>0</v>
      </c>
      <c r="L673" s="43"/>
      <c r="M673" s="43"/>
      <c r="N673" s="39">
        <f t="shared" si="153"/>
        <v>0</v>
      </c>
      <c r="O673" s="220">
        <f t="shared" si="161"/>
        <v>0</v>
      </c>
      <c r="Q673" s="26"/>
      <c r="R673" s="26"/>
    </row>
    <row r="674" spans="1:18" ht="29.25" hidden="1" customHeight="1" x14ac:dyDescent="0.25">
      <c r="A674" s="199"/>
      <c r="B674" s="197">
        <v>42</v>
      </c>
      <c r="C674" s="197"/>
      <c r="D674" s="200"/>
      <c r="E674" s="196"/>
      <c r="F674" s="50"/>
      <c r="G674" s="246"/>
      <c r="H674" s="55" t="s">
        <v>63</v>
      </c>
      <c r="I674" s="45">
        <f>I675</f>
        <v>0</v>
      </c>
      <c r="J674" s="324">
        <f t="shared" ref="J674:K674" si="163">J675</f>
        <v>0</v>
      </c>
      <c r="K674" s="324">
        <f t="shared" si="163"/>
        <v>0</v>
      </c>
      <c r="L674" s="43"/>
      <c r="M674" s="43"/>
      <c r="N674" s="39">
        <f t="shared" si="153"/>
        <v>0</v>
      </c>
      <c r="O674" s="220">
        <f t="shared" si="161"/>
        <v>0</v>
      </c>
    </row>
    <row r="675" spans="1:18" ht="17.25" hidden="1" customHeight="1" x14ac:dyDescent="0.25">
      <c r="A675" s="199"/>
      <c r="B675" s="197"/>
      <c r="C675" s="197">
        <v>422</v>
      </c>
      <c r="D675" s="200"/>
      <c r="E675" s="196"/>
      <c r="F675" s="50"/>
      <c r="G675" s="246"/>
      <c r="H675" s="55" t="s">
        <v>64</v>
      </c>
      <c r="I675" s="45">
        <f>I676</f>
        <v>0</v>
      </c>
      <c r="J675" s="324">
        <f t="shared" ref="J675:K675" si="164">J676</f>
        <v>0</v>
      </c>
      <c r="K675" s="324">
        <f t="shared" si="164"/>
        <v>0</v>
      </c>
      <c r="L675" s="43"/>
      <c r="M675" s="43"/>
      <c r="N675" s="39">
        <f t="shared" si="153"/>
        <v>0</v>
      </c>
      <c r="O675" s="220">
        <f t="shared" si="161"/>
        <v>0</v>
      </c>
    </row>
    <row r="676" spans="1:18" ht="17.25" hidden="1" customHeight="1" x14ac:dyDescent="0.25">
      <c r="A676" s="199"/>
      <c r="B676" s="199"/>
      <c r="C676" s="199"/>
      <c r="D676" s="200">
        <v>4221</v>
      </c>
      <c r="E676" s="196"/>
      <c r="F676" s="50"/>
      <c r="G676" s="246" t="s">
        <v>468</v>
      </c>
      <c r="H676" s="50" t="s">
        <v>65</v>
      </c>
      <c r="I676" s="45">
        <f>I677</f>
        <v>0</v>
      </c>
      <c r="J676" s="324">
        <f t="shared" ref="J676:K676" si="165">J677</f>
        <v>0</v>
      </c>
      <c r="K676" s="324">
        <f t="shared" si="165"/>
        <v>0</v>
      </c>
      <c r="L676" s="43"/>
      <c r="M676" s="43"/>
      <c r="N676" s="39">
        <f t="shared" si="153"/>
        <v>0</v>
      </c>
      <c r="O676" s="220">
        <f t="shared" si="161"/>
        <v>0</v>
      </c>
    </row>
    <row r="677" spans="1:18" ht="17.25" hidden="1" customHeight="1" x14ac:dyDescent="0.25">
      <c r="A677" s="199"/>
      <c r="B677" s="199"/>
      <c r="C677" s="199"/>
      <c r="D677" s="199"/>
      <c r="E677" s="196" t="s">
        <v>333</v>
      </c>
      <c r="F677" s="50"/>
      <c r="G677" s="246" t="s">
        <v>468</v>
      </c>
      <c r="H677" s="50" t="s">
        <v>334</v>
      </c>
      <c r="I677" s="45">
        <f>I678</f>
        <v>0</v>
      </c>
      <c r="J677" s="324">
        <f>K677-I677</f>
        <v>0</v>
      </c>
      <c r="K677" s="324">
        <f t="shared" ref="K677" si="166">K678</f>
        <v>0</v>
      </c>
      <c r="L677" s="43"/>
      <c r="M677" s="43"/>
      <c r="N677" s="39">
        <f t="shared" si="153"/>
        <v>0</v>
      </c>
      <c r="O677" s="220">
        <f t="shared" si="161"/>
        <v>0</v>
      </c>
    </row>
    <row r="678" spans="1:18" ht="17.25" hidden="1" customHeight="1" x14ac:dyDescent="0.25">
      <c r="A678" s="199"/>
      <c r="B678" s="199"/>
      <c r="C678" s="199"/>
      <c r="D678" s="199"/>
      <c r="E678" s="196"/>
      <c r="F678" s="50" t="s">
        <v>335</v>
      </c>
      <c r="G678" s="246">
        <v>31</v>
      </c>
      <c r="H678" s="50" t="s">
        <v>334</v>
      </c>
      <c r="I678" s="45">
        <v>0</v>
      </c>
      <c r="J678" s="324">
        <f>K678-I678</f>
        <v>0</v>
      </c>
      <c r="K678" s="324">
        <v>0</v>
      </c>
      <c r="L678" s="43"/>
      <c r="M678" s="43"/>
      <c r="N678" s="39">
        <f t="shared" si="153"/>
        <v>0</v>
      </c>
      <c r="O678" s="220">
        <f t="shared" si="161"/>
        <v>0</v>
      </c>
    </row>
    <row r="679" spans="1:18" ht="17.25" hidden="1" customHeight="1" x14ac:dyDescent="0.25">
      <c r="A679" s="199"/>
      <c r="B679" s="199"/>
      <c r="C679" s="199"/>
      <c r="D679" s="199"/>
      <c r="E679" s="196" t="s">
        <v>336</v>
      </c>
      <c r="F679" s="50"/>
      <c r="G679" s="246" t="s">
        <v>468</v>
      </c>
      <c r="H679" s="50" t="s">
        <v>337</v>
      </c>
      <c r="I679" s="45"/>
      <c r="J679" s="324"/>
      <c r="K679" s="324"/>
      <c r="L679" s="43"/>
      <c r="M679" s="43"/>
      <c r="N679" s="39">
        <f t="shared" si="153"/>
        <v>0</v>
      </c>
      <c r="O679" s="220">
        <f t="shared" si="161"/>
        <v>0</v>
      </c>
    </row>
    <row r="680" spans="1:18" ht="17.25" hidden="1" customHeight="1" x14ac:dyDescent="0.25">
      <c r="A680" s="199"/>
      <c r="B680" s="199"/>
      <c r="C680" s="199"/>
      <c r="D680" s="199"/>
      <c r="E680" s="196"/>
      <c r="F680" s="50" t="s">
        <v>338</v>
      </c>
      <c r="G680" s="246" t="s">
        <v>468</v>
      </c>
      <c r="H680" s="50" t="s">
        <v>337</v>
      </c>
      <c r="I680" s="45"/>
      <c r="J680" s="324"/>
      <c r="K680" s="324"/>
      <c r="L680" s="43"/>
      <c r="M680" s="43"/>
      <c r="N680" s="39">
        <f t="shared" si="153"/>
        <v>0</v>
      </c>
      <c r="O680" s="220">
        <f t="shared" si="161"/>
        <v>0</v>
      </c>
    </row>
    <row r="681" spans="1:18" ht="20.100000000000001" customHeight="1" x14ac:dyDescent="0.25">
      <c r="A681" s="267"/>
      <c r="B681" s="267"/>
      <c r="C681" s="267"/>
      <c r="D681" s="267"/>
      <c r="E681" s="267"/>
      <c r="F681" s="266"/>
      <c r="G681" s="269"/>
      <c r="H681" s="270" t="s">
        <v>441</v>
      </c>
      <c r="I681" s="271"/>
      <c r="J681" s="321"/>
      <c r="K681" s="321"/>
      <c r="L681" s="33"/>
      <c r="M681" s="33"/>
      <c r="N681" s="39"/>
      <c r="O681" s="220"/>
    </row>
    <row r="682" spans="1:18" ht="20.100000000000001" customHeight="1" x14ac:dyDescent="0.25">
      <c r="A682" s="197"/>
      <c r="B682" s="197"/>
      <c r="C682" s="197"/>
      <c r="D682" s="197"/>
      <c r="E682" s="197"/>
      <c r="F682" s="54"/>
      <c r="G682" s="245"/>
      <c r="H682" s="54" t="s">
        <v>289</v>
      </c>
      <c r="I682" s="54"/>
      <c r="J682" s="326"/>
      <c r="K682" s="326"/>
      <c r="L682" s="58"/>
      <c r="M682" s="58"/>
      <c r="N682" s="39">
        <f t="shared" si="153"/>
        <v>0</v>
      </c>
      <c r="O682" s="220">
        <f t="shared" si="161"/>
        <v>0</v>
      </c>
    </row>
    <row r="683" spans="1:18" s="32" customFormat="1" ht="20.100000000000001" customHeight="1" x14ac:dyDescent="0.25">
      <c r="A683" s="197">
        <v>3</v>
      </c>
      <c r="B683" s="197"/>
      <c r="C683" s="197"/>
      <c r="D683" s="197"/>
      <c r="E683" s="197"/>
      <c r="F683" s="54"/>
      <c r="G683" s="235"/>
      <c r="H683" s="55" t="s">
        <v>82</v>
      </c>
      <c r="I683" s="37">
        <f>I684+I716+I813+I818</f>
        <v>214000</v>
      </c>
      <c r="J683" s="323">
        <f>J684+J716+J813+J818</f>
        <v>400</v>
      </c>
      <c r="K683" s="323">
        <f>K684+K716+K813+K818</f>
        <v>214400</v>
      </c>
      <c r="L683" s="57">
        <f t="shared" ref="L683:M683" si="167">L684+L716+L813+L818</f>
        <v>200000</v>
      </c>
      <c r="M683" s="57">
        <f t="shared" si="167"/>
        <v>200000</v>
      </c>
      <c r="N683" s="39">
        <f t="shared" si="153"/>
        <v>400</v>
      </c>
      <c r="O683" s="220">
        <f t="shared" si="161"/>
        <v>0</v>
      </c>
      <c r="P683" s="315"/>
      <c r="Q683" s="60"/>
      <c r="R683" s="31"/>
    </row>
    <row r="684" spans="1:18" s="32" customFormat="1" ht="20.100000000000001" customHeight="1" x14ac:dyDescent="0.25">
      <c r="A684" s="197"/>
      <c r="B684" s="197">
        <v>31</v>
      </c>
      <c r="C684" s="197"/>
      <c r="D684" s="197"/>
      <c r="E684" s="197"/>
      <c r="F684" s="54"/>
      <c r="G684" s="235"/>
      <c r="H684" s="55" t="s">
        <v>13</v>
      </c>
      <c r="I684" s="37">
        <f>I685+I695+I707</f>
        <v>139000</v>
      </c>
      <c r="J684" s="323">
        <f>J685+J695+J707</f>
        <v>2400</v>
      </c>
      <c r="K684" s="323">
        <f>K685+K695+K707</f>
        <v>141400</v>
      </c>
      <c r="L684" s="43">
        <f>L685+L707</f>
        <v>89968</v>
      </c>
      <c r="M684" s="43">
        <f>M685+M707</f>
        <v>89968</v>
      </c>
      <c r="N684" s="39">
        <f t="shared" si="153"/>
        <v>2400</v>
      </c>
      <c r="O684" s="220">
        <f t="shared" si="161"/>
        <v>0</v>
      </c>
      <c r="P684" s="311"/>
      <c r="Q684" s="31"/>
      <c r="R684" s="31"/>
    </row>
    <row r="685" spans="1:18" s="166" customFormat="1" ht="20.100000000000001" customHeight="1" x14ac:dyDescent="0.25">
      <c r="A685" s="197"/>
      <c r="B685" s="197"/>
      <c r="C685" s="197">
        <v>311</v>
      </c>
      <c r="D685" s="197"/>
      <c r="E685" s="197"/>
      <c r="F685" s="54"/>
      <c r="G685" s="205" t="s">
        <v>449</v>
      </c>
      <c r="H685" s="55" t="s">
        <v>14</v>
      </c>
      <c r="I685" s="37">
        <f>I686+I692</f>
        <v>119500</v>
      </c>
      <c r="J685" s="323">
        <f>J686+J692</f>
        <v>1900</v>
      </c>
      <c r="K685" s="323">
        <f>K686+K692</f>
        <v>121400</v>
      </c>
      <c r="L685" s="167">
        <f t="shared" ref="L685:M685" si="168">L686+L689+L692</f>
        <v>77750</v>
      </c>
      <c r="M685" s="167">
        <f t="shared" si="168"/>
        <v>77750</v>
      </c>
      <c r="N685" s="39">
        <f t="shared" si="153"/>
        <v>1900</v>
      </c>
      <c r="O685" s="220">
        <f t="shared" si="161"/>
        <v>0</v>
      </c>
      <c r="P685" s="311"/>
      <c r="Q685" s="165"/>
      <c r="R685" s="165"/>
    </row>
    <row r="686" spans="1:18" ht="20.100000000000001" hidden="1" customHeight="1" x14ac:dyDescent="0.25">
      <c r="A686" s="199"/>
      <c r="B686" s="199"/>
      <c r="C686" s="199"/>
      <c r="D686" s="199">
        <v>3111</v>
      </c>
      <c r="E686" s="199"/>
      <c r="F686" s="56"/>
      <c r="G686" s="205" t="s">
        <v>449</v>
      </c>
      <c r="H686" s="50" t="s">
        <v>15</v>
      </c>
      <c r="I686" s="45">
        <f t="shared" ref="I686:M687" si="169">I687</f>
        <v>109200</v>
      </c>
      <c r="J686" s="324">
        <f t="shared" si="169"/>
        <v>1600</v>
      </c>
      <c r="K686" s="324">
        <f t="shared" si="169"/>
        <v>110800</v>
      </c>
      <c r="L686" s="46">
        <f t="shared" si="169"/>
        <v>71950</v>
      </c>
      <c r="M686" s="46">
        <f t="shared" si="169"/>
        <v>71950</v>
      </c>
      <c r="N686" s="39">
        <f t="shared" ref="N686:N751" si="170">K686-I686</f>
        <v>1600</v>
      </c>
      <c r="O686" s="220">
        <f t="shared" si="161"/>
        <v>0</v>
      </c>
    </row>
    <row r="687" spans="1:18" ht="20.100000000000001" hidden="1" customHeight="1" x14ac:dyDescent="0.25">
      <c r="A687" s="199"/>
      <c r="B687" s="199"/>
      <c r="C687" s="199"/>
      <c r="D687" s="199"/>
      <c r="E687" s="196" t="s">
        <v>291</v>
      </c>
      <c r="F687" s="50"/>
      <c r="G687" s="205" t="s">
        <v>449</v>
      </c>
      <c r="H687" s="50" t="s">
        <v>292</v>
      </c>
      <c r="I687" s="45">
        <f t="shared" si="169"/>
        <v>109200</v>
      </c>
      <c r="J687" s="324">
        <f t="shared" si="169"/>
        <v>1600</v>
      </c>
      <c r="K687" s="324">
        <f t="shared" si="169"/>
        <v>110800</v>
      </c>
      <c r="L687" s="46">
        <f t="shared" si="169"/>
        <v>71950</v>
      </c>
      <c r="M687" s="46">
        <f t="shared" si="169"/>
        <v>71950</v>
      </c>
      <c r="N687" s="39">
        <f t="shared" si="170"/>
        <v>1600</v>
      </c>
      <c r="O687" s="220">
        <f t="shared" si="161"/>
        <v>0</v>
      </c>
    </row>
    <row r="688" spans="1:18" ht="20.100000000000001" hidden="1" customHeight="1" x14ac:dyDescent="0.25">
      <c r="A688" s="199"/>
      <c r="B688" s="199"/>
      <c r="C688" s="199"/>
      <c r="D688" s="199"/>
      <c r="E688" s="196"/>
      <c r="F688" s="50" t="s">
        <v>293</v>
      </c>
      <c r="G688" s="205" t="s">
        <v>449</v>
      </c>
      <c r="H688" s="50" t="s">
        <v>292</v>
      </c>
      <c r="I688" s="45">
        <v>109200</v>
      </c>
      <c r="J688" s="324">
        <f>K688-I688</f>
        <v>1600</v>
      </c>
      <c r="K688" s="324">
        <v>110800</v>
      </c>
      <c r="L688" s="51">
        <v>71950</v>
      </c>
      <c r="M688" s="51">
        <v>71950</v>
      </c>
      <c r="N688" s="39">
        <f t="shared" si="170"/>
        <v>1600</v>
      </c>
      <c r="O688" s="220">
        <f t="shared" si="161"/>
        <v>0</v>
      </c>
    </row>
    <row r="689" spans="1:18" ht="20.100000000000001" hidden="1" customHeight="1" x14ac:dyDescent="0.25">
      <c r="A689" s="199"/>
      <c r="B689" s="199"/>
      <c r="C689" s="199"/>
      <c r="D689" s="199">
        <v>3113</v>
      </c>
      <c r="E689" s="199"/>
      <c r="F689" s="56"/>
      <c r="G689" s="205" t="s">
        <v>449</v>
      </c>
      <c r="H689" s="50" t="s">
        <v>16</v>
      </c>
      <c r="I689" s="45"/>
      <c r="J689" s="324"/>
      <c r="K689" s="324"/>
      <c r="L689" s="46"/>
      <c r="M689" s="46"/>
      <c r="N689" s="39">
        <f t="shared" si="170"/>
        <v>0</v>
      </c>
      <c r="O689" s="220">
        <f t="shared" si="161"/>
        <v>0</v>
      </c>
    </row>
    <row r="690" spans="1:18" ht="20.100000000000001" hidden="1" customHeight="1" x14ac:dyDescent="0.25">
      <c r="A690" s="199"/>
      <c r="B690" s="199"/>
      <c r="C690" s="199"/>
      <c r="D690" s="199"/>
      <c r="E690" s="196" t="s">
        <v>295</v>
      </c>
      <c r="F690" s="50"/>
      <c r="G690" s="205" t="s">
        <v>449</v>
      </c>
      <c r="H690" s="50" t="s">
        <v>16</v>
      </c>
      <c r="I690" s="45"/>
      <c r="J690" s="324"/>
      <c r="K690" s="324"/>
      <c r="L690" s="46"/>
      <c r="M690" s="46"/>
      <c r="N690" s="39">
        <f t="shared" si="170"/>
        <v>0</v>
      </c>
      <c r="O690" s="220">
        <f t="shared" si="161"/>
        <v>0</v>
      </c>
    </row>
    <row r="691" spans="1:18" ht="20.100000000000001" hidden="1" customHeight="1" x14ac:dyDescent="0.25">
      <c r="A691" s="199"/>
      <c r="B691" s="199"/>
      <c r="C691" s="199"/>
      <c r="D691" s="199"/>
      <c r="E691" s="196"/>
      <c r="F691" s="50" t="s">
        <v>296</v>
      </c>
      <c r="G691" s="205" t="s">
        <v>449</v>
      </c>
      <c r="H691" s="50" t="s">
        <v>16</v>
      </c>
      <c r="I691" s="45"/>
      <c r="J691" s="324"/>
      <c r="K691" s="324"/>
      <c r="L691" s="46"/>
      <c r="M691" s="46"/>
      <c r="N691" s="39">
        <f t="shared" si="170"/>
        <v>0</v>
      </c>
      <c r="O691" s="220">
        <f t="shared" si="161"/>
        <v>0</v>
      </c>
    </row>
    <row r="692" spans="1:18" ht="17.25" hidden="1" customHeight="1" x14ac:dyDescent="0.25">
      <c r="A692" s="199"/>
      <c r="B692" s="199"/>
      <c r="C692" s="199"/>
      <c r="D692" s="199">
        <v>3114</v>
      </c>
      <c r="E692" s="199"/>
      <c r="F692" s="56"/>
      <c r="G692" s="205" t="s">
        <v>449</v>
      </c>
      <c r="H692" s="50" t="s">
        <v>17</v>
      </c>
      <c r="I692" s="45">
        <f t="shared" ref="I692:M693" si="171">I693</f>
        <v>10300</v>
      </c>
      <c r="J692" s="324">
        <f t="shared" si="171"/>
        <v>300</v>
      </c>
      <c r="K692" s="324">
        <f t="shared" si="171"/>
        <v>10600</v>
      </c>
      <c r="L692" s="46">
        <f t="shared" si="171"/>
        <v>5800</v>
      </c>
      <c r="M692" s="46">
        <f t="shared" si="171"/>
        <v>5800</v>
      </c>
      <c r="N692" s="39">
        <f t="shared" si="170"/>
        <v>300</v>
      </c>
      <c r="O692" s="220">
        <f t="shared" si="161"/>
        <v>0</v>
      </c>
    </row>
    <row r="693" spans="1:18" ht="20.100000000000001" hidden="1" customHeight="1" x14ac:dyDescent="0.25">
      <c r="A693" s="199"/>
      <c r="B693" s="199"/>
      <c r="C693" s="199"/>
      <c r="D693" s="199"/>
      <c r="E693" s="196" t="s">
        <v>297</v>
      </c>
      <c r="F693" s="50"/>
      <c r="G693" s="205" t="s">
        <v>449</v>
      </c>
      <c r="H693" s="50" t="s">
        <v>17</v>
      </c>
      <c r="I693" s="45">
        <f t="shared" si="171"/>
        <v>10300</v>
      </c>
      <c r="J693" s="324">
        <f t="shared" si="171"/>
        <v>300</v>
      </c>
      <c r="K693" s="324">
        <f t="shared" si="171"/>
        <v>10600</v>
      </c>
      <c r="L693" s="46">
        <f t="shared" si="171"/>
        <v>5800</v>
      </c>
      <c r="M693" s="46">
        <f t="shared" si="171"/>
        <v>5800</v>
      </c>
      <c r="N693" s="39">
        <f t="shared" si="170"/>
        <v>300</v>
      </c>
      <c r="O693" s="220">
        <f t="shared" si="161"/>
        <v>0</v>
      </c>
    </row>
    <row r="694" spans="1:18" ht="20.100000000000001" hidden="1" customHeight="1" x14ac:dyDescent="0.25">
      <c r="A694" s="199"/>
      <c r="B694" s="199"/>
      <c r="C694" s="199"/>
      <c r="D694" s="199"/>
      <c r="E694" s="196"/>
      <c r="F694" s="50" t="s">
        <v>298</v>
      </c>
      <c r="G694" s="205" t="s">
        <v>449</v>
      </c>
      <c r="H694" s="50" t="s">
        <v>17</v>
      </c>
      <c r="I694" s="45">
        <v>10300</v>
      </c>
      <c r="J694" s="324">
        <f>K694-I694</f>
        <v>300</v>
      </c>
      <c r="K694" s="324">
        <v>10600</v>
      </c>
      <c r="L694" s="46">
        <v>5800</v>
      </c>
      <c r="M694" s="46">
        <v>5800</v>
      </c>
      <c r="N694" s="39">
        <f t="shared" si="170"/>
        <v>300</v>
      </c>
      <c r="O694" s="220">
        <f t="shared" si="161"/>
        <v>0</v>
      </c>
    </row>
    <row r="695" spans="1:18" s="32" customFormat="1" ht="20.100000000000001" hidden="1" customHeight="1" x14ac:dyDescent="0.25">
      <c r="A695" s="197"/>
      <c r="B695" s="197"/>
      <c r="C695" s="197">
        <v>312</v>
      </c>
      <c r="D695" s="197"/>
      <c r="E695" s="197"/>
      <c r="F695" s="54"/>
      <c r="G695" s="205" t="s">
        <v>449</v>
      </c>
      <c r="H695" s="55" t="s">
        <v>18</v>
      </c>
      <c r="I695" s="37"/>
      <c r="J695" s="323"/>
      <c r="K695" s="323"/>
      <c r="L695" s="43"/>
      <c r="M695" s="43"/>
      <c r="N695" s="39">
        <f t="shared" si="170"/>
        <v>0</v>
      </c>
      <c r="O695" s="220">
        <f t="shared" si="161"/>
        <v>0</v>
      </c>
      <c r="P695" s="311"/>
      <c r="Q695" s="31"/>
      <c r="R695" s="31"/>
    </row>
    <row r="696" spans="1:18" ht="20.100000000000001" hidden="1" customHeight="1" x14ac:dyDescent="0.25">
      <c r="A696" s="199"/>
      <c r="B696" s="199"/>
      <c r="C696" s="199"/>
      <c r="D696" s="199">
        <v>3121</v>
      </c>
      <c r="E696" s="199"/>
      <c r="F696" s="56"/>
      <c r="G696" s="205" t="s">
        <v>449</v>
      </c>
      <c r="H696" s="50" t="s">
        <v>18</v>
      </c>
      <c r="I696" s="45"/>
      <c r="J696" s="324"/>
      <c r="K696" s="324"/>
      <c r="L696" s="43"/>
      <c r="M696" s="43"/>
      <c r="N696" s="39">
        <f t="shared" si="170"/>
        <v>0</v>
      </c>
      <c r="O696" s="220">
        <f t="shared" si="161"/>
        <v>0</v>
      </c>
    </row>
    <row r="697" spans="1:18" ht="20.100000000000001" hidden="1" customHeight="1" x14ac:dyDescent="0.25">
      <c r="A697" s="199"/>
      <c r="B697" s="199"/>
      <c r="C697" s="199"/>
      <c r="D697" s="199"/>
      <c r="E697" s="196" t="s">
        <v>85</v>
      </c>
      <c r="F697" s="50"/>
      <c r="G697" s="205" t="s">
        <v>449</v>
      </c>
      <c r="H697" s="50" t="s">
        <v>86</v>
      </c>
      <c r="I697" s="45"/>
      <c r="J697" s="324"/>
      <c r="K697" s="324"/>
      <c r="L697" s="43"/>
      <c r="M697" s="43"/>
      <c r="N697" s="39">
        <f t="shared" si="170"/>
        <v>0</v>
      </c>
      <c r="O697" s="220">
        <f t="shared" si="161"/>
        <v>0</v>
      </c>
    </row>
    <row r="698" spans="1:18" ht="20.100000000000001" hidden="1" customHeight="1" x14ac:dyDescent="0.25">
      <c r="A698" s="199"/>
      <c r="B698" s="199"/>
      <c r="C698" s="199"/>
      <c r="D698" s="199"/>
      <c r="E698" s="196"/>
      <c r="F698" s="50" t="s">
        <v>87</v>
      </c>
      <c r="G698" s="205" t="s">
        <v>449</v>
      </c>
      <c r="H698" s="50" t="s">
        <v>86</v>
      </c>
      <c r="I698" s="45"/>
      <c r="J698" s="324"/>
      <c r="K698" s="324"/>
      <c r="L698" s="43"/>
      <c r="M698" s="43"/>
      <c r="N698" s="39">
        <f t="shared" si="170"/>
        <v>0</v>
      </c>
      <c r="O698" s="220">
        <f t="shared" si="161"/>
        <v>0</v>
      </c>
    </row>
    <row r="699" spans="1:18" ht="20.100000000000001" hidden="1" customHeight="1" x14ac:dyDescent="0.25">
      <c r="A699" s="199"/>
      <c r="B699" s="199"/>
      <c r="C699" s="199"/>
      <c r="D699" s="199"/>
      <c r="E699" s="196" t="s">
        <v>88</v>
      </c>
      <c r="F699" s="50"/>
      <c r="G699" s="205" t="s">
        <v>449</v>
      </c>
      <c r="H699" s="50" t="s">
        <v>89</v>
      </c>
      <c r="I699" s="45"/>
      <c r="J699" s="324"/>
      <c r="K699" s="324"/>
      <c r="L699" s="43"/>
      <c r="M699" s="43"/>
      <c r="N699" s="39">
        <f t="shared" si="170"/>
        <v>0</v>
      </c>
      <c r="O699" s="220">
        <f t="shared" si="161"/>
        <v>0</v>
      </c>
    </row>
    <row r="700" spans="1:18" ht="20.100000000000001" hidden="1" customHeight="1" x14ac:dyDescent="0.25">
      <c r="A700" s="199"/>
      <c r="B700" s="199"/>
      <c r="C700" s="199"/>
      <c r="D700" s="199"/>
      <c r="E700" s="196"/>
      <c r="F700" s="50" t="s">
        <v>90</v>
      </c>
      <c r="G700" s="205" t="s">
        <v>449</v>
      </c>
      <c r="H700" s="50" t="s">
        <v>89</v>
      </c>
      <c r="I700" s="45"/>
      <c r="J700" s="324"/>
      <c r="K700" s="324"/>
      <c r="L700" s="43"/>
      <c r="M700" s="43"/>
      <c r="N700" s="39">
        <f t="shared" si="170"/>
        <v>0</v>
      </c>
      <c r="O700" s="220">
        <f t="shared" si="161"/>
        <v>0</v>
      </c>
    </row>
    <row r="701" spans="1:18" ht="20.100000000000001" hidden="1" customHeight="1" x14ac:dyDescent="0.25">
      <c r="A701" s="199"/>
      <c r="B701" s="199"/>
      <c r="C701" s="199"/>
      <c r="D701" s="199"/>
      <c r="E701" s="196" t="s">
        <v>91</v>
      </c>
      <c r="F701" s="50"/>
      <c r="G701" s="205" t="s">
        <v>449</v>
      </c>
      <c r="H701" s="50" t="s">
        <v>92</v>
      </c>
      <c r="I701" s="45"/>
      <c r="J701" s="324"/>
      <c r="K701" s="324"/>
      <c r="L701" s="43"/>
      <c r="M701" s="43"/>
      <c r="N701" s="39">
        <f t="shared" si="170"/>
        <v>0</v>
      </c>
      <c r="O701" s="220">
        <f t="shared" si="161"/>
        <v>0</v>
      </c>
    </row>
    <row r="702" spans="1:18" ht="20.100000000000001" hidden="1" customHeight="1" x14ac:dyDescent="0.25">
      <c r="A702" s="199"/>
      <c r="B702" s="199"/>
      <c r="C702" s="199"/>
      <c r="D702" s="199"/>
      <c r="E702" s="196"/>
      <c r="F702" s="50" t="s">
        <v>93</v>
      </c>
      <c r="G702" s="205" t="s">
        <v>449</v>
      </c>
      <c r="H702" s="50" t="s">
        <v>92</v>
      </c>
      <c r="I702" s="45"/>
      <c r="J702" s="324"/>
      <c r="K702" s="324"/>
      <c r="L702" s="43"/>
      <c r="M702" s="43"/>
      <c r="N702" s="39">
        <f t="shared" si="170"/>
        <v>0</v>
      </c>
      <c r="O702" s="220">
        <f t="shared" si="161"/>
        <v>0</v>
      </c>
    </row>
    <row r="703" spans="1:18" ht="20.100000000000001" hidden="1" customHeight="1" x14ac:dyDescent="0.25">
      <c r="A703" s="199"/>
      <c r="B703" s="199"/>
      <c r="C703" s="199"/>
      <c r="D703" s="199"/>
      <c r="E703" s="196" t="s">
        <v>94</v>
      </c>
      <c r="F703" s="50"/>
      <c r="G703" s="205" t="s">
        <v>449</v>
      </c>
      <c r="H703" s="50" t="s">
        <v>95</v>
      </c>
      <c r="I703" s="45"/>
      <c r="J703" s="324"/>
      <c r="K703" s="324"/>
      <c r="L703" s="43"/>
      <c r="M703" s="43"/>
      <c r="N703" s="39">
        <f t="shared" si="170"/>
        <v>0</v>
      </c>
      <c r="O703" s="220">
        <f t="shared" si="161"/>
        <v>0</v>
      </c>
    </row>
    <row r="704" spans="1:18" ht="20.100000000000001" hidden="1" customHeight="1" x14ac:dyDescent="0.25">
      <c r="A704" s="199"/>
      <c r="B704" s="199"/>
      <c r="C704" s="199"/>
      <c r="D704" s="199"/>
      <c r="E704" s="196"/>
      <c r="F704" s="50" t="s">
        <v>96</v>
      </c>
      <c r="G704" s="205" t="s">
        <v>449</v>
      </c>
      <c r="H704" s="50" t="s">
        <v>95</v>
      </c>
      <c r="I704" s="45"/>
      <c r="J704" s="324"/>
      <c r="K704" s="324"/>
      <c r="L704" s="43"/>
      <c r="M704" s="43"/>
      <c r="N704" s="39">
        <f t="shared" si="170"/>
        <v>0</v>
      </c>
      <c r="O704" s="220">
        <f t="shared" si="161"/>
        <v>0</v>
      </c>
    </row>
    <row r="705" spans="1:18" ht="20.100000000000001" hidden="1" customHeight="1" x14ac:dyDescent="0.25">
      <c r="A705" s="199"/>
      <c r="B705" s="199"/>
      <c r="C705" s="199"/>
      <c r="D705" s="199"/>
      <c r="E705" s="196" t="s">
        <v>97</v>
      </c>
      <c r="F705" s="50"/>
      <c r="G705" s="205" t="s">
        <v>449</v>
      </c>
      <c r="H705" s="50" t="s">
        <v>98</v>
      </c>
      <c r="I705" s="45"/>
      <c r="J705" s="324"/>
      <c r="K705" s="324"/>
      <c r="L705" s="43"/>
      <c r="M705" s="43"/>
      <c r="N705" s="39">
        <f t="shared" si="170"/>
        <v>0</v>
      </c>
      <c r="O705" s="220">
        <f t="shared" si="161"/>
        <v>0</v>
      </c>
    </row>
    <row r="706" spans="1:18" ht="20.100000000000001" hidden="1" customHeight="1" x14ac:dyDescent="0.25">
      <c r="A706" s="199"/>
      <c r="B706" s="199"/>
      <c r="C706" s="199"/>
      <c r="D706" s="199"/>
      <c r="E706" s="196"/>
      <c r="F706" s="50" t="s">
        <v>99</v>
      </c>
      <c r="G706" s="205" t="s">
        <v>449</v>
      </c>
      <c r="H706" s="50" t="s">
        <v>98</v>
      </c>
      <c r="I706" s="45"/>
      <c r="J706" s="324"/>
      <c r="K706" s="324"/>
      <c r="L706" s="43"/>
      <c r="M706" s="43"/>
      <c r="N706" s="39">
        <f t="shared" si="170"/>
        <v>0</v>
      </c>
      <c r="O706" s="220">
        <f t="shared" si="161"/>
        <v>0</v>
      </c>
    </row>
    <row r="707" spans="1:18" s="166" customFormat="1" ht="20.100000000000001" customHeight="1" x14ac:dyDescent="0.25">
      <c r="A707" s="197"/>
      <c r="B707" s="197"/>
      <c r="C707" s="197">
        <v>313</v>
      </c>
      <c r="D707" s="197"/>
      <c r="E707" s="197"/>
      <c r="F707" s="54"/>
      <c r="G707" s="205" t="s">
        <v>449</v>
      </c>
      <c r="H707" s="55" t="s">
        <v>101</v>
      </c>
      <c r="I707" s="37">
        <f>I708+I713</f>
        <v>19500</v>
      </c>
      <c r="J707" s="323">
        <f>J708+J713</f>
        <v>500</v>
      </c>
      <c r="K707" s="323">
        <f>K708+K713</f>
        <v>20000</v>
      </c>
      <c r="L707" s="167">
        <f t="shared" ref="L707:M707" si="172">L708+L713</f>
        <v>12218</v>
      </c>
      <c r="M707" s="167">
        <f t="shared" si="172"/>
        <v>12218</v>
      </c>
      <c r="N707" s="39">
        <f t="shared" si="170"/>
        <v>500</v>
      </c>
      <c r="O707" s="220">
        <f t="shared" si="161"/>
        <v>0</v>
      </c>
      <c r="P707" s="311"/>
      <c r="Q707" s="165"/>
      <c r="R707" s="165"/>
    </row>
    <row r="708" spans="1:18" ht="20.100000000000001" hidden="1" customHeight="1" x14ac:dyDescent="0.25">
      <c r="A708" s="199"/>
      <c r="B708" s="199"/>
      <c r="C708" s="199"/>
      <c r="D708" s="199">
        <v>3132</v>
      </c>
      <c r="E708" s="199"/>
      <c r="F708" s="56"/>
      <c r="G708" s="205" t="s">
        <v>449</v>
      </c>
      <c r="H708" s="50" t="s">
        <v>20</v>
      </c>
      <c r="I708" s="45">
        <f>I709+I711</f>
        <v>19500</v>
      </c>
      <c r="J708" s="324">
        <f>J709+J711</f>
        <v>500</v>
      </c>
      <c r="K708" s="324">
        <f>K709+K711</f>
        <v>20000</v>
      </c>
      <c r="L708" s="51">
        <f t="shared" ref="L708:M708" si="173">L709+L711</f>
        <v>11050</v>
      </c>
      <c r="M708" s="51">
        <f t="shared" si="173"/>
        <v>11050</v>
      </c>
      <c r="N708" s="39">
        <f t="shared" si="170"/>
        <v>500</v>
      </c>
      <c r="O708" s="220">
        <f t="shared" si="161"/>
        <v>0</v>
      </c>
    </row>
    <row r="709" spans="1:18" ht="20.100000000000001" hidden="1" customHeight="1" x14ac:dyDescent="0.25">
      <c r="A709" s="199"/>
      <c r="B709" s="199"/>
      <c r="C709" s="199"/>
      <c r="D709" s="199"/>
      <c r="E709" s="196" t="s">
        <v>302</v>
      </c>
      <c r="F709" s="50"/>
      <c r="G709" s="205" t="s">
        <v>449</v>
      </c>
      <c r="H709" s="50" t="s">
        <v>20</v>
      </c>
      <c r="I709" s="45">
        <f>I710</f>
        <v>19500</v>
      </c>
      <c r="J709" s="324">
        <f>J710</f>
        <v>500</v>
      </c>
      <c r="K709" s="324">
        <f>K710</f>
        <v>20000</v>
      </c>
      <c r="L709" s="51">
        <f t="shared" ref="L709:M709" si="174">L710</f>
        <v>10700</v>
      </c>
      <c r="M709" s="51">
        <f t="shared" si="174"/>
        <v>10700</v>
      </c>
      <c r="N709" s="39">
        <f t="shared" si="170"/>
        <v>500</v>
      </c>
      <c r="O709" s="220">
        <f t="shared" si="161"/>
        <v>0</v>
      </c>
    </row>
    <row r="710" spans="1:18" ht="20.100000000000001" hidden="1" customHeight="1" x14ac:dyDescent="0.25">
      <c r="A710" s="199"/>
      <c r="B710" s="199"/>
      <c r="C710" s="199"/>
      <c r="D710" s="199"/>
      <c r="E710" s="196"/>
      <c r="F710" s="50" t="s">
        <v>303</v>
      </c>
      <c r="G710" s="205" t="s">
        <v>449</v>
      </c>
      <c r="H710" s="50" t="s">
        <v>20</v>
      </c>
      <c r="I710" s="45">
        <v>19500</v>
      </c>
      <c r="J710" s="324">
        <f>K710-I710</f>
        <v>500</v>
      </c>
      <c r="K710" s="324">
        <v>20000</v>
      </c>
      <c r="L710" s="46">
        <v>10700</v>
      </c>
      <c r="M710" s="46">
        <v>10700</v>
      </c>
      <c r="N710" s="39">
        <f t="shared" si="170"/>
        <v>500</v>
      </c>
      <c r="O710" s="220">
        <f t="shared" si="161"/>
        <v>0</v>
      </c>
    </row>
    <row r="711" spans="1:18" ht="30" hidden="1" customHeight="1" x14ac:dyDescent="0.25">
      <c r="A711" s="199"/>
      <c r="B711" s="199"/>
      <c r="C711" s="199"/>
      <c r="D711" s="199"/>
      <c r="E711" s="196" t="s">
        <v>304</v>
      </c>
      <c r="F711" s="50"/>
      <c r="G711" s="205" t="s">
        <v>449</v>
      </c>
      <c r="H711" s="50" t="s">
        <v>102</v>
      </c>
      <c r="I711" s="45">
        <f>I712</f>
        <v>0</v>
      </c>
      <c r="J711" s="324">
        <f>J712</f>
        <v>0</v>
      </c>
      <c r="K711" s="324">
        <f>K712</f>
        <v>0</v>
      </c>
      <c r="L711" s="51">
        <f t="shared" ref="L711:M711" si="175">L712</f>
        <v>350</v>
      </c>
      <c r="M711" s="51">
        <f t="shared" si="175"/>
        <v>350</v>
      </c>
      <c r="N711" s="39">
        <f t="shared" si="170"/>
        <v>0</v>
      </c>
      <c r="O711" s="220">
        <f t="shared" si="161"/>
        <v>0</v>
      </c>
    </row>
    <row r="712" spans="1:18" ht="32.25" hidden="1" customHeight="1" x14ac:dyDescent="0.25">
      <c r="A712" s="199"/>
      <c r="B712" s="199"/>
      <c r="C712" s="199"/>
      <c r="D712" s="199"/>
      <c r="E712" s="196"/>
      <c r="F712" s="50" t="s">
        <v>305</v>
      </c>
      <c r="G712" s="205" t="s">
        <v>449</v>
      </c>
      <c r="H712" s="50" t="s">
        <v>102</v>
      </c>
      <c r="I712" s="45">
        <v>0</v>
      </c>
      <c r="J712" s="324">
        <f>K712-I712</f>
        <v>0</v>
      </c>
      <c r="K712" s="324">
        <v>0</v>
      </c>
      <c r="L712" s="51">
        <v>350</v>
      </c>
      <c r="M712" s="51">
        <v>350</v>
      </c>
      <c r="N712" s="39">
        <f t="shared" si="170"/>
        <v>0</v>
      </c>
      <c r="O712" s="220">
        <f t="shared" si="161"/>
        <v>0</v>
      </c>
    </row>
    <row r="713" spans="1:18" ht="28.5" hidden="1" customHeight="1" x14ac:dyDescent="0.25">
      <c r="A713" s="199"/>
      <c r="B713" s="199"/>
      <c r="C713" s="199"/>
      <c r="D713" s="199">
        <v>3133</v>
      </c>
      <c r="E713" s="199"/>
      <c r="F713" s="56"/>
      <c r="G713" s="205" t="s">
        <v>449</v>
      </c>
      <c r="H713" s="50" t="s">
        <v>21</v>
      </c>
      <c r="I713" s="45">
        <f t="shared" ref="I713:K714" si="176">I714</f>
        <v>0</v>
      </c>
      <c r="J713" s="324">
        <f t="shared" si="176"/>
        <v>0</v>
      </c>
      <c r="K713" s="324">
        <f t="shared" si="176"/>
        <v>0</v>
      </c>
      <c r="L713" s="51">
        <f t="shared" ref="L713:M713" si="177">L714</f>
        <v>1168</v>
      </c>
      <c r="M713" s="51">
        <f t="shared" si="177"/>
        <v>1168</v>
      </c>
      <c r="N713" s="39">
        <f t="shared" si="170"/>
        <v>0</v>
      </c>
      <c r="O713" s="220">
        <f t="shared" si="161"/>
        <v>0</v>
      </c>
    </row>
    <row r="714" spans="1:18" ht="30" hidden="1" customHeight="1" x14ac:dyDescent="0.25">
      <c r="A714" s="199"/>
      <c r="B714" s="199"/>
      <c r="C714" s="199"/>
      <c r="D714" s="199"/>
      <c r="E714" s="196" t="s">
        <v>306</v>
      </c>
      <c r="F714" s="50"/>
      <c r="G714" s="205" t="s">
        <v>449</v>
      </c>
      <c r="H714" s="50" t="s">
        <v>21</v>
      </c>
      <c r="I714" s="45">
        <f t="shared" si="176"/>
        <v>0</v>
      </c>
      <c r="J714" s="324">
        <f t="shared" si="176"/>
        <v>0</v>
      </c>
      <c r="K714" s="324">
        <f t="shared" si="176"/>
        <v>0</v>
      </c>
      <c r="L714" s="51">
        <f t="shared" ref="L714:M714" si="178">L715</f>
        <v>1168</v>
      </c>
      <c r="M714" s="51">
        <f t="shared" si="178"/>
        <v>1168</v>
      </c>
      <c r="N714" s="39">
        <f t="shared" si="170"/>
        <v>0</v>
      </c>
      <c r="O714" s="220">
        <f t="shared" si="161"/>
        <v>0</v>
      </c>
    </row>
    <row r="715" spans="1:18" ht="30" hidden="1" customHeight="1" x14ac:dyDescent="0.25">
      <c r="A715" s="199"/>
      <c r="B715" s="199"/>
      <c r="C715" s="199"/>
      <c r="D715" s="199"/>
      <c r="E715" s="196"/>
      <c r="F715" s="50" t="s">
        <v>307</v>
      </c>
      <c r="G715" s="205" t="s">
        <v>449</v>
      </c>
      <c r="H715" s="50" t="s">
        <v>21</v>
      </c>
      <c r="I715" s="45">
        <v>0</v>
      </c>
      <c r="J715" s="324">
        <f>K715-I715</f>
        <v>0</v>
      </c>
      <c r="K715" s="324">
        <v>0</v>
      </c>
      <c r="L715" s="51">
        <v>1168</v>
      </c>
      <c r="M715" s="51">
        <v>1168</v>
      </c>
      <c r="N715" s="39">
        <f t="shared" si="170"/>
        <v>0</v>
      </c>
      <c r="O715" s="220">
        <f t="shared" si="161"/>
        <v>0</v>
      </c>
    </row>
    <row r="716" spans="1:18" s="32" customFormat="1" ht="20.100000000000001" customHeight="1" x14ac:dyDescent="0.25">
      <c r="A716" s="197"/>
      <c r="B716" s="197">
        <v>32</v>
      </c>
      <c r="C716" s="197"/>
      <c r="D716" s="197"/>
      <c r="E716" s="197"/>
      <c r="F716" s="54"/>
      <c r="G716" s="205"/>
      <c r="H716" s="55" t="s">
        <v>22</v>
      </c>
      <c r="I716" s="37">
        <f>I717+I743+I770</f>
        <v>75000</v>
      </c>
      <c r="J716" s="323">
        <f>J717+J743+J770</f>
        <v>-2000</v>
      </c>
      <c r="K716" s="323">
        <f>K717+K743+K770</f>
        <v>73000</v>
      </c>
      <c r="L716" s="43">
        <f>L717+L743+L770</f>
        <v>109532</v>
      </c>
      <c r="M716" s="43">
        <f>M717+M743+M770</f>
        <v>109532</v>
      </c>
      <c r="N716" s="39">
        <f t="shared" si="170"/>
        <v>-2000</v>
      </c>
      <c r="O716" s="220">
        <f t="shared" si="161"/>
        <v>0</v>
      </c>
      <c r="P716" s="311"/>
      <c r="Q716" s="31"/>
      <c r="R716" s="31"/>
    </row>
    <row r="717" spans="1:18" s="166" customFormat="1" ht="20.100000000000001" customHeight="1" x14ac:dyDescent="0.25">
      <c r="A717" s="197"/>
      <c r="B717" s="197"/>
      <c r="C717" s="197">
        <v>321</v>
      </c>
      <c r="D717" s="197"/>
      <c r="E717" s="197"/>
      <c r="F717" s="54"/>
      <c r="G717" s="205" t="s">
        <v>449</v>
      </c>
      <c r="H717" s="55" t="s">
        <v>23</v>
      </c>
      <c r="I717" s="374">
        <f>I718+I727+I738</f>
        <v>8900</v>
      </c>
      <c r="J717" s="375">
        <f t="shared" ref="J717:K717" si="179">J718+J727+J738</f>
        <v>1100</v>
      </c>
      <c r="K717" s="375">
        <f t="shared" si="179"/>
        <v>10000</v>
      </c>
      <c r="L717" s="172">
        <f>L718+L727</f>
        <v>7000</v>
      </c>
      <c r="M717" s="172">
        <f>M718+M727</f>
        <v>7000</v>
      </c>
      <c r="N717" s="39">
        <f t="shared" si="170"/>
        <v>1100</v>
      </c>
      <c r="O717" s="220">
        <f t="shared" si="161"/>
        <v>0</v>
      </c>
      <c r="P717" s="311"/>
      <c r="Q717" s="165"/>
      <c r="R717" s="165"/>
    </row>
    <row r="718" spans="1:18" ht="20.100000000000001" hidden="1" customHeight="1" x14ac:dyDescent="0.25">
      <c r="A718" s="199"/>
      <c r="B718" s="199"/>
      <c r="C718" s="199"/>
      <c r="D718" s="199">
        <v>3211</v>
      </c>
      <c r="E718" s="199"/>
      <c r="F718" s="56"/>
      <c r="G718" s="205" t="s">
        <v>449</v>
      </c>
      <c r="H718" s="50" t="s">
        <v>24</v>
      </c>
      <c r="I718" s="45">
        <f t="shared" ref="I718:K718" si="180">I719+I721+I723+I725</f>
        <v>4900</v>
      </c>
      <c r="J718" s="324">
        <f t="shared" si="180"/>
        <v>100</v>
      </c>
      <c r="K718" s="324">
        <f t="shared" si="180"/>
        <v>5000</v>
      </c>
      <c r="L718" s="51">
        <f t="shared" ref="L718:M718" si="181">L719+L721+L723+L725</f>
        <v>1000</v>
      </c>
      <c r="M718" s="51">
        <f t="shared" si="181"/>
        <v>1000</v>
      </c>
      <c r="N718" s="39">
        <f t="shared" si="170"/>
        <v>100</v>
      </c>
      <c r="O718" s="220">
        <f t="shared" si="161"/>
        <v>0</v>
      </c>
    </row>
    <row r="719" spans="1:18" ht="20.100000000000001" hidden="1" customHeight="1" x14ac:dyDescent="0.25">
      <c r="A719" s="199"/>
      <c r="B719" s="199"/>
      <c r="C719" s="199"/>
      <c r="D719" s="199"/>
      <c r="E719" s="196" t="s">
        <v>308</v>
      </c>
      <c r="F719" s="50"/>
      <c r="G719" s="205" t="s">
        <v>449</v>
      </c>
      <c r="H719" s="50" t="s">
        <v>103</v>
      </c>
      <c r="I719" s="45">
        <f>I720</f>
        <v>1000</v>
      </c>
      <c r="J719" s="324">
        <f>J720</f>
        <v>0</v>
      </c>
      <c r="K719" s="324">
        <f t="shared" ref="K719:M719" si="182">K720</f>
        <v>1000</v>
      </c>
      <c r="L719" s="51">
        <f t="shared" si="182"/>
        <v>600</v>
      </c>
      <c r="M719" s="51">
        <f t="shared" si="182"/>
        <v>600</v>
      </c>
      <c r="N719" s="39">
        <f t="shared" si="170"/>
        <v>0</v>
      </c>
      <c r="O719" s="220">
        <f t="shared" si="161"/>
        <v>0</v>
      </c>
    </row>
    <row r="720" spans="1:18" ht="20.100000000000001" hidden="1" customHeight="1" x14ac:dyDescent="0.25">
      <c r="A720" s="199"/>
      <c r="B720" s="199"/>
      <c r="C720" s="199"/>
      <c r="D720" s="199"/>
      <c r="E720" s="196"/>
      <c r="F720" s="50" t="s">
        <v>309</v>
      </c>
      <c r="G720" s="205" t="s">
        <v>449</v>
      </c>
      <c r="H720" s="50" t="s">
        <v>103</v>
      </c>
      <c r="I720" s="45">
        <v>1000</v>
      </c>
      <c r="J720" s="324">
        <f>K720-I720</f>
        <v>0</v>
      </c>
      <c r="K720" s="324">
        <v>1000</v>
      </c>
      <c r="L720" s="46">
        <v>600</v>
      </c>
      <c r="M720" s="46">
        <v>600</v>
      </c>
      <c r="N720" s="39">
        <f t="shared" si="170"/>
        <v>0</v>
      </c>
      <c r="O720" s="220">
        <f t="shared" si="161"/>
        <v>0</v>
      </c>
    </row>
    <row r="721" spans="1:18" ht="30" hidden="1" customHeight="1" x14ac:dyDescent="0.25">
      <c r="A721" s="199"/>
      <c r="B721" s="199"/>
      <c r="C721" s="199"/>
      <c r="D721" s="199"/>
      <c r="E721" s="196" t="s">
        <v>310</v>
      </c>
      <c r="F721" s="50"/>
      <c r="G721" s="205" t="s">
        <v>449</v>
      </c>
      <c r="H721" s="50" t="s">
        <v>104</v>
      </c>
      <c r="I721" s="45">
        <f>I722</f>
        <v>3600</v>
      </c>
      <c r="J721" s="324">
        <f t="shared" ref="J721:K721" si="183">J722</f>
        <v>400</v>
      </c>
      <c r="K721" s="324">
        <f t="shared" si="183"/>
        <v>4000</v>
      </c>
      <c r="L721" s="46"/>
      <c r="M721" s="46"/>
      <c r="N721" s="39">
        <f t="shared" si="170"/>
        <v>400</v>
      </c>
      <c r="O721" s="220">
        <f t="shared" si="161"/>
        <v>0</v>
      </c>
    </row>
    <row r="722" spans="1:18" ht="30" hidden="1" customHeight="1" x14ac:dyDescent="0.25">
      <c r="A722" s="199"/>
      <c r="B722" s="199"/>
      <c r="C722" s="199"/>
      <c r="D722" s="199"/>
      <c r="E722" s="196"/>
      <c r="F722" s="50" t="s">
        <v>311</v>
      </c>
      <c r="G722" s="205" t="s">
        <v>449</v>
      </c>
      <c r="H722" s="50" t="s">
        <v>104</v>
      </c>
      <c r="I722" s="45">
        <v>3600</v>
      </c>
      <c r="J722" s="324">
        <f>K722-I722</f>
        <v>400</v>
      </c>
      <c r="K722" s="324">
        <v>4000</v>
      </c>
      <c r="L722" s="46"/>
      <c r="M722" s="46"/>
      <c r="N722" s="39">
        <f t="shared" si="170"/>
        <v>400</v>
      </c>
      <c r="O722" s="220">
        <f t="shared" si="161"/>
        <v>0</v>
      </c>
      <c r="P722" s="307"/>
      <c r="Q722" s="26"/>
      <c r="R722" s="26"/>
    </row>
    <row r="723" spans="1:18" ht="30" hidden="1" customHeight="1" x14ac:dyDescent="0.25">
      <c r="A723" s="199"/>
      <c r="B723" s="199"/>
      <c r="C723" s="199"/>
      <c r="D723" s="199"/>
      <c r="E723" s="196" t="s">
        <v>312</v>
      </c>
      <c r="F723" s="50"/>
      <c r="G723" s="205" t="s">
        <v>449</v>
      </c>
      <c r="H723" s="50" t="s">
        <v>357</v>
      </c>
      <c r="I723" s="45">
        <f>I724</f>
        <v>0</v>
      </c>
      <c r="J723" s="324">
        <f t="shared" ref="J723:M723" si="184">J724</f>
        <v>0</v>
      </c>
      <c r="K723" s="324">
        <f t="shared" si="184"/>
        <v>0</v>
      </c>
      <c r="L723" s="51">
        <f t="shared" si="184"/>
        <v>400</v>
      </c>
      <c r="M723" s="51">
        <f t="shared" si="184"/>
        <v>400</v>
      </c>
      <c r="N723" s="39">
        <f t="shared" si="170"/>
        <v>0</v>
      </c>
      <c r="O723" s="220">
        <f t="shared" si="161"/>
        <v>0</v>
      </c>
      <c r="P723" s="307"/>
      <c r="Q723" s="26"/>
      <c r="R723" s="26"/>
    </row>
    <row r="724" spans="1:18" ht="30" hidden="1" customHeight="1" x14ac:dyDescent="0.25">
      <c r="A724" s="199"/>
      <c r="B724" s="199"/>
      <c r="C724" s="199"/>
      <c r="D724" s="199"/>
      <c r="E724" s="196"/>
      <c r="F724" s="50" t="s">
        <v>313</v>
      </c>
      <c r="G724" s="205" t="s">
        <v>449</v>
      </c>
      <c r="H724" s="50" t="s">
        <v>105</v>
      </c>
      <c r="I724" s="45">
        <v>0</v>
      </c>
      <c r="J724" s="324">
        <f>K724-I724</f>
        <v>0</v>
      </c>
      <c r="K724" s="324">
        <v>0</v>
      </c>
      <c r="L724" s="46">
        <v>400</v>
      </c>
      <c r="M724" s="46">
        <v>400</v>
      </c>
      <c r="N724" s="39">
        <f t="shared" si="170"/>
        <v>0</v>
      </c>
      <c r="O724" s="220">
        <f t="shared" ref="O724:O787" si="185">N724-J724</f>
        <v>0</v>
      </c>
      <c r="P724" s="307"/>
      <c r="Q724" s="26"/>
      <c r="R724" s="26"/>
    </row>
    <row r="725" spans="1:18" ht="20.100000000000001" hidden="1" customHeight="1" x14ac:dyDescent="0.25">
      <c r="A725" s="199"/>
      <c r="B725" s="199"/>
      <c r="C725" s="199"/>
      <c r="D725" s="199"/>
      <c r="E725" s="196" t="s">
        <v>314</v>
      </c>
      <c r="F725" s="50"/>
      <c r="G725" s="205" t="s">
        <v>449</v>
      </c>
      <c r="H725" s="50" t="s">
        <v>106</v>
      </c>
      <c r="I725" s="45">
        <f>I726</f>
        <v>300</v>
      </c>
      <c r="J725" s="324">
        <f>J726</f>
        <v>-300</v>
      </c>
      <c r="K725" s="324">
        <f>K726</f>
        <v>0</v>
      </c>
      <c r="L725" s="46">
        <f>L726</f>
        <v>0</v>
      </c>
      <c r="M725" s="46">
        <f>M726</f>
        <v>0</v>
      </c>
      <c r="N725" s="39">
        <f t="shared" si="170"/>
        <v>-300</v>
      </c>
      <c r="O725" s="220">
        <f t="shared" si="185"/>
        <v>0</v>
      </c>
      <c r="P725" s="307"/>
      <c r="Q725" s="26"/>
      <c r="R725" s="26"/>
    </row>
    <row r="726" spans="1:18" ht="20.100000000000001" hidden="1" customHeight="1" x14ac:dyDescent="0.25">
      <c r="A726" s="199"/>
      <c r="B726" s="199"/>
      <c r="C726" s="199"/>
      <c r="D726" s="199"/>
      <c r="E726" s="196"/>
      <c r="F726" s="50" t="s">
        <v>315</v>
      </c>
      <c r="G726" s="205" t="s">
        <v>449</v>
      </c>
      <c r="H726" s="50" t="s">
        <v>106</v>
      </c>
      <c r="I726" s="45">
        <v>300</v>
      </c>
      <c r="J726" s="324">
        <f>K726-I726</f>
        <v>-300</v>
      </c>
      <c r="K726" s="324">
        <v>0</v>
      </c>
      <c r="L726" s="46">
        <v>0</v>
      </c>
      <c r="M726" s="46">
        <v>0</v>
      </c>
      <c r="N726" s="39">
        <f t="shared" si="170"/>
        <v>-300</v>
      </c>
      <c r="O726" s="220">
        <f t="shared" si="185"/>
        <v>0</v>
      </c>
      <c r="P726" s="307"/>
      <c r="Q726" s="26"/>
      <c r="R726" s="26"/>
    </row>
    <row r="727" spans="1:18" ht="29.25" hidden="1" customHeight="1" x14ac:dyDescent="0.25">
      <c r="A727" s="199"/>
      <c r="B727" s="199"/>
      <c r="C727" s="199"/>
      <c r="D727" s="199">
        <v>3212</v>
      </c>
      <c r="E727" s="199"/>
      <c r="F727" s="56"/>
      <c r="G727" s="205" t="s">
        <v>449</v>
      </c>
      <c r="H727" s="50" t="s">
        <v>25</v>
      </c>
      <c r="I727" s="45">
        <f>I728</f>
        <v>2000</v>
      </c>
      <c r="J727" s="324">
        <f>J728</f>
        <v>0</v>
      </c>
      <c r="K727" s="324">
        <f>K728</f>
        <v>2000</v>
      </c>
      <c r="L727" s="51">
        <f t="shared" ref="L727:M727" si="186">L728</f>
        <v>6000</v>
      </c>
      <c r="M727" s="51">
        <f t="shared" si="186"/>
        <v>6000</v>
      </c>
      <c r="N727" s="39">
        <f t="shared" si="170"/>
        <v>0</v>
      </c>
      <c r="O727" s="220">
        <f t="shared" si="185"/>
        <v>0</v>
      </c>
      <c r="P727" s="307"/>
      <c r="Q727" s="26"/>
      <c r="R727" s="26"/>
    </row>
    <row r="728" spans="1:18" ht="20.100000000000001" hidden="1" customHeight="1" x14ac:dyDescent="0.25">
      <c r="A728" s="199"/>
      <c r="B728" s="199"/>
      <c r="C728" s="199"/>
      <c r="D728" s="199"/>
      <c r="E728" s="196" t="s">
        <v>316</v>
      </c>
      <c r="F728" s="50"/>
      <c r="G728" s="205" t="s">
        <v>449</v>
      </c>
      <c r="H728" s="50" t="s">
        <v>107</v>
      </c>
      <c r="I728" s="45">
        <f t="shared" ref="I728:M728" si="187">I729</f>
        <v>2000</v>
      </c>
      <c r="J728" s="324">
        <f t="shared" si="187"/>
        <v>0</v>
      </c>
      <c r="K728" s="324">
        <f t="shared" si="187"/>
        <v>2000</v>
      </c>
      <c r="L728" s="46">
        <f t="shared" si="187"/>
        <v>6000</v>
      </c>
      <c r="M728" s="46">
        <f t="shared" si="187"/>
        <v>6000</v>
      </c>
      <c r="N728" s="39">
        <f t="shared" si="170"/>
        <v>0</v>
      </c>
      <c r="O728" s="220">
        <f t="shared" si="185"/>
        <v>0</v>
      </c>
      <c r="P728" s="307"/>
      <c r="Q728" s="26"/>
      <c r="R728" s="26"/>
    </row>
    <row r="729" spans="1:18" ht="20.100000000000001" hidden="1" customHeight="1" x14ac:dyDescent="0.25">
      <c r="A729" s="199"/>
      <c r="B729" s="199"/>
      <c r="C729" s="199"/>
      <c r="D729" s="199"/>
      <c r="E729" s="196"/>
      <c r="F729" s="50" t="s">
        <v>317</v>
      </c>
      <c r="G729" s="205" t="s">
        <v>449</v>
      </c>
      <c r="H729" s="50" t="s">
        <v>107</v>
      </c>
      <c r="I729" s="45">
        <v>2000</v>
      </c>
      <c r="J729" s="324">
        <f>K729-I729</f>
        <v>0</v>
      </c>
      <c r="K729" s="324">
        <v>2000</v>
      </c>
      <c r="L729" s="46">
        <v>6000</v>
      </c>
      <c r="M729" s="46">
        <v>6000</v>
      </c>
      <c r="N729" s="39">
        <f t="shared" si="170"/>
        <v>0</v>
      </c>
      <c r="O729" s="220">
        <f t="shared" si="185"/>
        <v>0</v>
      </c>
      <c r="P729" s="307"/>
      <c r="Q729" s="26"/>
      <c r="R729" s="26"/>
    </row>
    <row r="730" spans="1:18" ht="20.100000000000001" hidden="1" customHeight="1" x14ac:dyDescent="0.25">
      <c r="A730" s="199"/>
      <c r="B730" s="199"/>
      <c r="C730" s="199"/>
      <c r="D730" s="199"/>
      <c r="E730" s="196" t="s">
        <v>318</v>
      </c>
      <c r="F730" s="50"/>
      <c r="G730" s="205" t="s">
        <v>449</v>
      </c>
      <c r="H730" s="50" t="s">
        <v>319</v>
      </c>
      <c r="I730" s="45"/>
      <c r="J730" s="324"/>
      <c r="K730" s="324"/>
      <c r="L730" s="43"/>
      <c r="M730" s="43"/>
      <c r="N730" s="39">
        <f t="shared" si="170"/>
        <v>0</v>
      </c>
      <c r="O730" s="220">
        <f t="shared" si="185"/>
        <v>0</v>
      </c>
      <c r="P730" s="307"/>
      <c r="Q730" s="26"/>
      <c r="R730" s="26"/>
    </row>
    <row r="731" spans="1:18" ht="20.100000000000001" hidden="1" customHeight="1" x14ac:dyDescent="0.25">
      <c r="A731" s="199"/>
      <c r="B731" s="199"/>
      <c r="C731" s="199"/>
      <c r="D731" s="199"/>
      <c r="E731" s="196"/>
      <c r="F731" s="50" t="s">
        <v>320</v>
      </c>
      <c r="G731" s="205" t="s">
        <v>449</v>
      </c>
      <c r="H731" s="50" t="s">
        <v>319</v>
      </c>
      <c r="I731" s="45"/>
      <c r="J731" s="324"/>
      <c r="K731" s="324"/>
      <c r="L731" s="43"/>
      <c r="M731" s="43"/>
      <c r="N731" s="39">
        <f t="shared" si="170"/>
        <v>0</v>
      </c>
      <c r="O731" s="220">
        <f t="shared" si="185"/>
        <v>0</v>
      </c>
      <c r="P731" s="307"/>
      <c r="Q731" s="26"/>
      <c r="R731" s="26"/>
    </row>
    <row r="732" spans="1:18" ht="20.100000000000001" hidden="1" customHeight="1" x14ac:dyDescent="0.25">
      <c r="A732" s="199"/>
      <c r="B732" s="199"/>
      <c r="C732" s="199"/>
      <c r="D732" s="199">
        <v>3213</v>
      </c>
      <c r="E732" s="199"/>
      <c r="F732" s="56"/>
      <c r="G732" s="205" t="s">
        <v>449</v>
      </c>
      <c r="H732" s="50" t="s">
        <v>26</v>
      </c>
      <c r="I732" s="45"/>
      <c r="J732" s="324"/>
      <c r="K732" s="324"/>
      <c r="L732" s="43"/>
      <c r="M732" s="43"/>
      <c r="N732" s="39">
        <f t="shared" si="170"/>
        <v>0</v>
      </c>
      <c r="O732" s="220">
        <f t="shared" si="185"/>
        <v>0</v>
      </c>
      <c r="P732" s="307"/>
      <c r="Q732" s="26"/>
      <c r="R732" s="26"/>
    </row>
    <row r="733" spans="1:18" ht="20.100000000000001" hidden="1" customHeight="1" x14ac:dyDescent="0.25">
      <c r="A733" s="199"/>
      <c r="B733" s="199"/>
      <c r="C733" s="199"/>
      <c r="D733" s="199"/>
      <c r="E733" s="196" t="s">
        <v>109</v>
      </c>
      <c r="F733" s="50"/>
      <c r="G733" s="205" t="s">
        <v>449</v>
      </c>
      <c r="H733" s="50" t="s">
        <v>110</v>
      </c>
      <c r="I733" s="45"/>
      <c r="J733" s="324"/>
      <c r="K733" s="324"/>
      <c r="L733" s="43"/>
      <c r="M733" s="43"/>
      <c r="N733" s="39">
        <f t="shared" si="170"/>
        <v>0</v>
      </c>
      <c r="O733" s="220">
        <f t="shared" si="185"/>
        <v>0</v>
      </c>
      <c r="P733" s="307"/>
      <c r="Q733" s="26"/>
      <c r="R733" s="26"/>
    </row>
    <row r="734" spans="1:18" ht="20.100000000000001" hidden="1" customHeight="1" x14ac:dyDescent="0.25">
      <c r="A734" s="199"/>
      <c r="B734" s="199"/>
      <c r="C734" s="199"/>
      <c r="D734" s="199"/>
      <c r="E734" s="196"/>
      <c r="F734" s="50" t="s">
        <v>111</v>
      </c>
      <c r="G734" s="205" t="s">
        <v>449</v>
      </c>
      <c r="H734" s="50" t="s">
        <v>321</v>
      </c>
      <c r="I734" s="45"/>
      <c r="J734" s="324"/>
      <c r="K734" s="324"/>
      <c r="L734" s="43"/>
      <c r="M734" s="43"/>
      <c r="N734" s="39">
        <f t="shared" si="170"/>
        <v>0</v>
      </c>
      <c r="O734" s="220">
        <f t="shared" si="185"/>
        <v>0</v>
      </c>
      <c r="P734" s="307"/>
      <c r="Q734" s="26"/>
      <c r="R734" s="26"/>
    </row>
    <row r="735" spans="1:18" ht="20.100000000000001" hidden="1" customHeight="1" x14ac:dyDescent="0.25">
      <c r="A735" s="199"/>
      <c r="B735" s="199"/>
      <c r="C735" s="199"/>
      <c r="D735" s="199"/>
      <c r="E735" s="196"/>
      <c r="F735" s="50" t="s">
        <v>113</v>
      </c>
      <c r="G735" s="205" t="s">
        <v>449</v>
      </c>
      <c r="H735" s="50" t="s">
        <v>322</v>
      </c>
      <c r="I735" s="45"/>
      <c r="J735" s="324"/>
      <c r="K735" s="324"/>
      <c r="L735" s="43"/>
      <c r="M735" s="43"/>
      <c r="N735" s="39">
        <f t="shared" si="170"/>
        <v>0</v>
      </c>
      <c r="O735" s="220">
        <f t="shared" si="185"/>
        <v>0</v>
      </c>
      <c r="P735" s="307"/>
      <c r="Q735" s="26"/>
      <c r="R735" s="26"/>
    </row>
    <row r="736" spans="1:18" ht="20.100000000000001" hidden="1" customHeight="1" x14ac:dyDescent="0.25">
      <c r="A736" s="199"/>
      <c r="B736" s="199"/>
      <c r="C736" s="199"/>
      <c r="D736" s="199"/>
      <c r="E736" s="196" t="s">
        <v>115</v>
      </c>
      <c r="F736" s="50"/>
      <c r="G736" s="205" t="s">
        <v>449</v>
      </c>
      <c r="H736" s="50" t="s">
        <v>116</v>
      </c>
      <c r="I736" s="45"/>
      <c r="J736" s="324"/>
      <c r="K736" s="324"/>
      <c r="L736" s="43"/>
      <c r="M736" s="43"/>
      <c r="N736" s="39">
        <f t="shared" si="170"/>
        <v>0</v>
      </c>
      <c r="O736" s="220">
        <f t="shared" si="185"/>
        <v>0</v>
      </c>
      <c r="P736" s="307"/>
      <c r="Q736" s="26"/>
      <c r="R736" s="26"/>
    </row>
    <row r="737" spans="1:18" ht="20.100000000000001" hidden="1" customHeight="1" x14ac:dyDescent="0.25">
      <c r="A737" s="199"/>
      <c r="B737" s="199"/>
      <c r="C737" s="199"/>
      <c r="D737" s="199"/>
      <c r="E737" s="196"/>
      <c r="F737" s="50" t="s">
        <v>117</v>
      </c>
      <c r="G737" s="205" t="s">
        <v>449</v>
      </c>
      <c r="H737" s="50" t="s">
        <v>116</v>
      </c>
      <c r="I737" s="45"/>
      <c r="J737" s="324"/>
      <c r="K737" s="324"/>
      <c r="L737" s="43"/>
      <c r="M737" s="43"/>
      <c r="N737" s="39">
        <f t="shared" si="170"/>
        <v>0</v>
      </c>
      <c r="O737" s="220">
        <f t="shared" si="185"/>
        <v>0</v>
      </c>
      <c r="P737" s="307"/>
      <c r="Q737" s="26"/>
      <c r="R737" s="26"/>
    </row>
    <row r="738" spans="1:18" ht="20.100000000000001" hidden="1" customHeight="1" x14ac:dyDescent="0.25">
      <c r="A738" s="199"/>
      <c r="B738" s="199"/>
      <c r="C738" s="199"/>
      <c r="D738" s="199">
        <v>3213</v>
      </c>
      <c r="E738" s="238"/>
      <c r="F738" s="239"/>
      <c r="G738" s="205" t="s">
        <v>449</v>
      </c>
      <c r="H738" s="50" t="s">
        <v>26</v>
      </c>
      <c r="I738" s="45">
        <f>I739+I741</f>
        <v>2000</v>
      </c>
      <c r="J738" s="324">
        <f t="shared" ref="J738:K738" si="188">J739+J741</f>
        <v>1000</v>
      </c>
      <c r="K738" s="324">
        <f t="shared" si="188"/>
        <v>3000</v>
      </c>
      <c r="L738" s="43"/>
      <c r="M738" s="43"/>
      <c r="N738" s="39">
        <f t="shared" si="170"/>
        <v>1000</v>
      </c>
      <c r="O738" s="220">
        <f t="shared" si="185"/>
        <v>0</v>
      </c>
      <c r="P738" s="307"/>
      <c r="Q738" s="26"/>
      <c r="R738" s="26"/>
    </row>
    <row r="739" spans="1:18" ht="20.100000000000001" hidden="1" customHeight="1" x14ac:dyDescent="0.25">
      <c r="A739" s="199"/>
      <c r="B739" s="199"/>
      <c r="C739" s="199"/>
      <c r="D739" s="238"/>
      <c r="E739" s="196" t="s">
        <v>109</v>
      </c>
      <c r="F739" s="50"/>
      <c r="G739" s="205" t="s">
        <v>449</v>
      </c>
      <c r="H739" s="50" t="s">
        <v>110</v>
      </c>
      <c r="I739" s="45">
        <f>I740</f>
        <v>2000</v>
      </c>
      <c r="J739" s="324">
        <f t="shared" ref="J739:K739" si="189">J740</f>
        <v>1000</v>
      </c>
      <c r="K739" s="324">
        <f t="shared" si="189"/>
        <v>3000</v>
      </c>
      <c r="L739" s="43"/>
      <c r="M739" s="43"/>
      <c r="N739" s="39">
        <f t="shared" si="170"/>
        <v>1000</v>
      </c>
      <c r="O739" s="220">
        <f t="shared" si="185"/>
        <v>0</v>
      </c>
      <c r="P739" s="307"/>
      <c r="Q739" s="26"/>
      <c r="R739" s="26"/>
    </row>
    <row r="740" spans="1:18" ht="20.100000000000001" hidden="1" customHeight="1" x14ac:dyDescent="0.25">
      <c r="A740" s="199"/>
      <c r="B740" s="199"/>
      <c r="C740" s="199"/>
      <c r="D740" s="238"/>
      <c r="E740" s="196"/>
      <c r="F740" s="50" t="s">
        <v>111</v>
      </c>
      <c r="G740" s="205" t="s">
        <v>449</v>
      </c>
      <c r="H740" s="50" t="s">
        <v>321</v>
      </c>
      <c r="I740" s="45">
        <v>2000</v>
      </c>
      <c r="J740" s="324">
        <f>K740-I740</f>
        <v>1000</v>
      </c>
      <c r="K740" s="324">
        <v>3000</v>
      </c>
      <c r="L740" s="43"/>
      <c r="M740" s="43"/>
      <c r="N740" s="39">
        <f t="shared" si="170"/>
        <v>1000</v>
      </c>
      <c r="O740" s="220">
        <f t="shared" si="185"/>
        <v>0</v>
      </c>
      <c r="P740" s="307"/>
      <c r="Q740" s="26"/>
      <c r="R740" s="26"/>
    </row>
    <row r="741" spans="1:18" s="181" customFormat="1" ht="20.100000000000001" hidden="1" customHeight="1" x14ac:dyDescent="0.25">
      <c r="A741" s="199"/>
      <c r="B741" s="199"/>
      <c r="C741" s="199"/>
      <c r="D741" s="238"/>
      <c r="E741" s="196" t="s">
        <v>115</v>
      </c>
      <c r="F741" s="50"/>
      <c r="G741" s="205" t="s">
        <v>449</v>
      </c>
      <c r="H741" s="50" t="s">
        <v>116</v>
      </c>
      <c r="I741" s="45">
        <f>I742</f>
        <v>0</v>
      </c>
      <c r="J741" s="324">
        <f t="shared" ref="J741:K741" si="190">J742</f>
        <v>0</v>
      </c>
      <c r="K741" s="324">
        <f t="shared" si="190"/>
        <v>0</v>
      </c>
      <c r="L741" s="43"/>
      <c r="M741" s="43"/>
      <c r="N741" s="39">
        <f t="shared" si="170"/>
        <v>0</v>
      </c>
      <c r="O741" s="220">
        <f t="shared" si="185"/>
        <v>0</v>
      </c>
      <c r="P741" s="307"/>
    </row>
    <row r="742" spans="1:18" s="181" customFormat="1" ht="20.100000000000001" hidden="1" customHeight="1" x14ac:dyDescent="0.25">
      <c r="A742" s="199"/>
      <c r="B742" s="199"/>
      <c r="C742" s="199"/>
      <c r="D742" s="238"/>
      <c r="E742" s="196"/>
      <c r="F742" s="50" t="s">
        <v>117</v>
      </c>
      <c r="G742" s="205" t="s">
        <v>449</v>
      </c>
      <c r="H742" s="50" t="s">
        <v>116</v>
      </c>
      <c r="I742" s="45">
        <v>0</v>
      </c>
      <c r="J742" s="324">
        <f>K742-I742</f>
        <v>0</v>
      </c>
      <c r="K742" s="324">
        <v>0</v>
      </c>
      <c r="L742" s="43"/>
      <c r="M742" s="43"/>
      <c r="N742" s="39">
        <f t="shared" si="170"/>
        <v>0</v>
      </c>
      <c r="O742" s="220">
        <f t="shared" si="185"/>
        <v>0</v>
      </c>
      <c r="P742" s="307"/>
    </row>
    <row r="743" spans="1:18" s="166" customFormat="1" ht="20.100000000000001" customHeight="1" x14ac:dyDescent="0.25">
      <c r="A743" s="197"/>
      <c r="B743" s="197"/>
      <c r="C743" s="197">
        <v>322</v>
      </c>
      <c r="D743" s="197"/>
      <c r="E743" s="197"/>
      <c r="F743" s="54"/>
      <c r="G743" s="205" t="s">
        <v>449</v>
      </c>
      <c r="H743" s="55" t="s">
        <v>27</v>
      </c>
      <c r="I743" s="37">
        <f>I744+I754+I759+I767</f>
        <v>31100</v>
      </c>
      <c r="J743" s="323">
        <f>J744+J754+J759+J767</f>
        <v>-2800</v>
      </c>
      <c r="K743" s="323">
        <f>K744+K754+K759+K767</f>
        <v>28300</v>
      </c>
      <c r="L743" s="164">
        <f>L744+L754+L759</f>
        <v>45332</v>
      </c>
      <c r="M743" s="164">
        <f>M744+M754+M759</f>
        <v>45332</v>
      </c>
      <c r="N743" s="39">
        <f t="shared" si="170"/>
        <v>-2800</v>
      </c>
      <c r="O743" s="220">
        <f t="shared" si="185"/>
        <v>0</v>
      </c>
      <c r="P743" s="311"/>
      <c r="Q743" s="165"/>
      <c r="R743" s="165"/>
    </row>
    <row r="744" spans="1:18" ht="20.100000000000001" hidden="1" customHeight="1" x14ac:dyDescent="0.25">
      <c r="A744" s="199"/>
      <c r="B744" s="199"/>
      <c r="C744" s="199"/>
      <c r="D744" s="199">
        <v>3221</v>
      </c>
      <c r="E744" s="199"/>
      <c r="F744" s="56"/>
      <c r="G744" s="205" t="s">
        <v>449</v>
      </c>
      <c r="H744" s="50" t="s">
        <v>118</v>
      </c>
      <c r="I744" s="45">
        <f>I745+I748+I750+I752</f>
        <v>3900</v>
      </c>
      <c r="J744" s="324">
        <f>J745+J748+J750+J752</f>
        <v>800</v>
      </c>
      <c r="K744" s="324">
        <f>K745+K748+K750+K752</f>
        <v>4700</v>
      </c>
      <c r="L744" s="46">
        <f>L745+L748+L750+L752</f>
        <v>16032</v>
      </c>
      <c r="M744" s="46">
        <f>M745+M748+M750+M752</f>
        <v>16032</v>
      </c>
      <c r="N744" s="39">
        <f t="shared" si="170"/>
        <v>800</v>
      </c>
      <c r="O744" s="220">
        <f t="shared" si="185"/>
        <v>0</v>
      </c>
    </row>
    <row r="745" spans="1:18" ht="20.100000000000001" hidden="1" customHeight="1" x14ac:dyDescent="0.25">
      <c r="A745" s="199"/>
      <c r="B745" s="199"/>
      <c r="C745" s="199"/>
      <c r="D745" s="199"/>
      <c r="E745" s="196" t="s">
        <v>119</v>
      </c>
      <c r="F745" s="50"/>
      <c r="G745" s="205" t="s">
        <v>449</v>
      </c>
      <c r="H745" s="50" t="s">
        <v>120</v>
      </c>
      <c r="I745" s="45">
        <f>I746+I747</f>
        <v>1100</v>
      </c>
      <c r="J745" s="324">
        <f>J746+J747</f>
        <v>900</v>
      </c>
      <c r="K745" s="324">
        <f>K746+K747</f>
        <v>2000</v>
      </c>
      <c r="L745" s="46">
        <f>L746+L747</f>
        <v>10032</v>
      </c>
      <c r="M745" s="46">
        <f>M746+M747</f>
        <v>10032</v>
      </c>
      <c r="N745" s="39">
        <f t="shared" si="170"/>
        <v>900</v>
      </c>
      <c r="O745" s="220">
        <f t="shared" si="185"/>
        <v>0</v>
      </c>
    </row>
    <row r="746" spans="1:18" ht="20.100000000000001" hidden="1" customHeight="1" x14ac:dyDescent="0.25">
      <c r="A746" s="199"/>
      <c r="B746" s="199"/>
      <c r="C746" s="199"/>
      <c r="D746" s="199"/>
      <c r="E746" s="196"/>
      <c r="F746" s="50" t="s">
        <v>121</v>
      </c>
      <c r="G746" s="205" t="s">
        <v>449</v>
      </c>
      <c r="H746" s="50" t="s">
        <v>120</v>
      </c>
      <c r="I746" s="45">
        <v>1000</v>
      </c>
      <c r="J746" s="324">
        <f>K746-I746</f>
        <v>900</v>
      </c>
      <c r="K746" s="324">
        <v>1900</v>
      </c>
      <c r="L746" s="51">
        <v>3032</v>
      </c>
      <c r="M746" s="51">
        <v>3032</v>
      </c>
      <c r="N746" s="39">
        <f t="shared" si="170"/>
        <v>900</v>
      </c>
      <c r="O746" s="220">
        <f t="shared" si="185"/>
        <v>0</v>
      </c>
    </row>
    <row r="747" spans="1:18" ht="20.100000000000001" hidden="1" customHeight="1" x14ac:dyDescent="0.25">
      <c r="A747" s="199"/>
      <c r="B747" s="199"/>
      <c r="C747" s="199"/>
      <c r="D747" s="199"/>
      <c r="E747" s="196"/>
      <c r="F747" s="50" t="s">
        <v>122</v>
      </c>
      <c r="G747" s="205" t="s">
        <v>449</v>
      </c>
      <c r="H747" s="50" t="s">
        <v>323</v>
      </c>
      <c r="I747" s="45">
        <v>100</v>
      </c>
      <c r="J747" s="324">
        <f>K747-I747</f>
        <v>0</v>
      </c>
      <c r="K747" s="324">
        <v>100</v>
      </c>
      <c r="L747" s="46">
        <v>7000</v>
      </c>
      <c r="M747" s="46">
        <v>7000</v>
      </c>
      <c r="N747" s="39">
        <f t="shared" si="170"/>
        <v>0</v>
      </c>
      <c r="O747" s="220">
        <f t="shared" si="185"/>
        <v>0</v>
      </c>
    </row>
    <row r="748" spans="1:18" ht="30" hidden="1" customHeight="1" x14ac:dyDescent="0.25">
      <c r="A748" s="199"/>
      <c r="B748" s="199"/>
      <c r="C748" s="199"/>
      <c r="D748" s="199"/>
      <c r="E748" s="196" t="s">
        <v>124</v>
      </c>
      <c r="F748" s="50"/>
      <c r="G748" s="205" t="s">
        <v>449</v>
      </c>
      <c r="H748" s="50" t="s">
        <v>125</v>
      </c>
      <c r="I748" s="45">
        <f>I749</f>
        <v>1000</v>
      </c>
      <c r="J748" s="324">
        <f>J749</f>
        <v>0</v>
      </c>
      <c r="K748" s="324">
        <f>K749</f>
        <v>1000</v>
      </c>
      <c r="L748" s="46">
        <f>L749</f>
        <v>1000</v>
      </c>
      <c r="M748" s="46">
        <f>M749</f>
        <v>1000</v>
      </c>
      <c r="N748" s="39">
        <f t="shared" si="170"/>
        <v>0</v>
      </c>
      <c r="O748" s="220">
        <f t="shared" si="185"/>
        <v>0</v>
      </c>
    </row>
    <row r="749" spans="1:18" ht="30" hidden="1" customHeight="1" x14ac:dyDescent="0.25">
      <c r="A749" s="199"/>
      <c r="B749" s="199"/>
      <c r="C749" s="199"/>
      <c r="D749" s="199"/>
      <c r="E749" s="196"/>
      <c r="F749" s="50" t="s">
        <v>126</v>
      </c>
      <c r="G749" s="205" t="s">
        <v>449</v>
      </c>
      <c r="H749" s="50" t="s">
        <v>125</v>
      </c>
      <c r="I749" s="45">
        <v>1000</v>
      </c>
      <c r="J749" s="324">
        <f>K749-I749</f>
        <v>0</v>
      </c>
      <c r="K749" s="324">
        <v>1000</v>
      </c>
      <c r="L749" s="46">
        <v>1000</v>
      </c>
      <c r="M749" s="46">
        <v>1000</v>
      </c>
      <c r="N749" s="39">
        <f t="shared" si="170"/>
        <v>0</v>
      </c>
      <c r="O749" s="220">
        <f t="shared" si="185"/>
        <v>0</v>
      </c>
    </row>
    <row r="750" spans="1:18" ht="31.5" hidden="1" customHeight="1" x14ac:dyDescent="0.25">
      <c r="A750" s="199"/>
      <c r="B750" s="199"/>
      <c r="C750" s="199"/>
      <c r="D750" s="199"/>
      <c r="E750" s="196" t="s">
        <v>127</v>
      </c>
      <c r="F750" s="50"/>
      <c r="G750" s="205" t="s">
        <v>449</v>
      </c>
      <c r="H750" s="50" t="s">
        <v>128</v>
      </c>
      <c r="I750" s="45">
        <f>I751</f>
        <v>800</v>
      </c>
      <c r="J750" s="324">
        <f>J751</f>
        <v>0</v>
      </c>
      <c r="K750" s="324">
        <f>K751</f>
        <v>800</v>
      </c>
      <c r="L750" s="46">
        <f>L751</f>
        <v>1700</v>
      </c>
      <c r="M750" s="46">
        <f>M751</f>
        <v>1700</v>
      </c>
      <c r="N750" s="39">
        <f t="shared" si="170"/>
        <v>0</v>
      </c>
      <c r="O750" s="220">
        <f t="shared" si="185"/>
        <v>0</v>
      </c>
    </row>
    <row r="751" spans="1:18" ht="20.100000000000001" hidden="1" customHeight="1" x14ac:dyDescent="0.25">
      <c r="A751" s="199"/>
      <c r="B751" s="199"/>
      <c r="C751" s="199"/>
      <c r="D751" s="199"/>
      <c r="E751" s="196"/>
      <c r="F751" s="50" t="s">
        <v>129</v>
      </c>
      <c r="G751" s="205" t="s">
        <v>449</v>
      </c>
      <c r="H751" s="50" t="s">
        <v>128</v>
      </c>
      <c r="I751" s="45">
        <v>800</v>
      </c>
      <c r="J751" s="324">
        <f>K751-I751</f>
        <v>0</v>
      </c>
      <c r="K751" s="324">
        <v>800</v>
      </c>
      <c r="L751" s="46">
        <v>1700</v>
      </c>
      <c r="M751" s="46">
        <v>1700</v>
      </c>
      <c r="N751" s="39">
        <f t="shared" si="170"/>
        <v>0</v>
      </c>
      <c r="O751" s="220">
        <f t="shared" si="185"/>
        <v>0</v>
      </c>
    </row>
    <row r="752" spans="1:18" ht="20.100000000000001" hidden="1" customHeight="1" x14ac:dyDescent="0.25">
      <c r="A752" s="199"/>
      <c r="B752" s="199"/>
      <c r="C752" s="199"/>
      <c r="D752" s="199"/>
      <c r="E752" s="196" t="s">
        <v>130</v>
      </c>
      <c r="F752" s="50"/>
      <c r="G752" s="205" t="s">
        <v>449</v>
      </c>
      <c r="H752" s="50" t="s">
        <v>131</v>
      </c>
      <c r="I752" s="45">
        <f>I753</f>
        <v>1000</v>
      </c>
      <c r="J752" s="324">
        <f>J753</f>
        <v>-100</v>
      </c>
      <c r="K752" s="324">
        <f>K753</f>
        <v>900</v>
      </c>
      <c r="L752" s="51">
        <f t="shared" ref="L752:M752" si="191">L753</f>
        <v>3300</v>
      </c>
      <c r="M752" s="51">
        <f t="shared" si="191"/>
        <v>3300</v>
      </c>
      <c r="N752" s="39">
        <f t="shared" ref="N752:N818" si="192">K752-I752</f>
        <v>-100</v>
      </c>
      <c r="O752" s="220">
        <f t="shared" si="185"/>
        <v>0</v>
      </c>
    </row>
    <row r="753" spans="1:18" ht="20.100000000000001" hidden="1" customHeight="1" x14ac:dyDescent="0.25">
      <c r="A753" s="199"/>
      <c r="B753" s="199"/>
      <c r="C753" s="199"/>
      <c r="D753" s="199"/>
      <c r="E753" s="196"/>
      <c r="F753" s="50" t="s">
        <v>132</v>
      </c>
      <c r="G753" s="205" t="s">
        <v>449</v>
      </c>
      <c r="H753" s="50" t="s">
        <v>131</v>
      </c>
      <c r="I753" s="45">
        <v>1000</v>
      </c>
      <c r="J753" s="324">
        <f>K753-I753</f>
        <v>-100</v>
      </c>
      <c r="K753" s="324">
        <v>900</v>
      </c>
      <c r="L753" s="46">
        <v>3300</v>
      </c>
      <c r="M753" s="46">
        <v>3300</v>
      </c>
      <c r="N753" s="39">
        <f t="shared" si="192"/>
        <v>-100</v>
      </c>
      <c r="O753" s="220">
        <f t="shared" si="185"/>
        <v>0</v>
      </c>
    </row>
    <row r="754" spans="1:18" ht="20.100000000000001" hidden="1" customHeight="1" x14ac:dyDescent="0.25">
      <c r="A754" s="199"/>
      <c r="B754" s="199"/>
      <c r="C754" s="199"/>
      <c r="D754" s="199">
        <v>3222</v>
      </c>
      <c r="E754" s="199"/>
      <c r="F754" s="56"/>
      <c r="G754" s="205" t="s">
        <v>449</v>
      </c>
      <c r="H754" s="50" t="s">
        <v>29</v>
      </c>
      <c r="I754" s="45">
        <f>I755+I757</f>
        <v>9000</v>
      </c>
      <c r="J754" s="324">
        <f>J755+J757</f>
        <v>2600</v>
      </c>
      <c r="K754" s="324">
        <f>K755+K757</f>
        <v>11600</v>
      </c>
      <c r="L754" s="51">
        <f t="shared" ref="L754:M754" si="193">L755+L757</f>
        <v>12000</v>
      </c>
      <c r="M754" s="51">
        <f t="shared" si="193"/>
        <v>12000</v>
      </c>
      <c r="N754" s="39">
        <f t="shared" si="192"/>
        <v>2600</v>
      </c>
      <c r="O754" s="220">
        <f t="shared" si="185"/>
        <v>0</v>
      </c>
    </row>
    <row r="755" spans="1:18" ht="20.100000000000001" hidden="1" customHeight="1" x14ac:dyDescent="0.25">
      <c r="A755" s="199"/>
      <c r="B755" s="199"/>
      <c r="C755" s="199"/>
      <c r="D755" s="199"/>
      <c r="E755" s="196" t="s">
        <v>136</v>
      </c>
      <c r="F755" s="50"/>
      <c r="G755" s="205" t="s">
        <v>449</v>
      </c>
      <c r="H755" s="50" t="s">
        <v>137</v>
      </c>
      <c r="I755" s="45">
        <f>I756</f>
        <v>0</v>
      </c>
      <c r="J755" s="324">
        <f>J756</f>
        <v>0</v>
      </c>
      <c r="K755" s="324">
        <f>K756</f>
        <v>0</v>
      </c>
      <c r="L755" s="51">
        <f t="shared" ref="L755:M755" si="194">L756</f>
        <v>0</v>
      </c>
      <c r="M755" s="51">
        <f t="shared" si="194"/>
        <v>0</v>
      </c>
      <c r="N755" s="39">
        <f t="shared" si="192"/>
        <v>0</v>
      </c>
      <c r="O755" s="220">
        <f t="shared" si="185"/>
        <v>0</v>
      </c>
    </row>
    <row r="756" spans="1:18" ht="20.100000000000001" hidden="1" customHeight="1" x14ac:dyDescent="0.25">
      <c r="A756" s="199"/>
      <c r="B756" s="199"/>
      <c r="C756" s="199"/>
      <c r="D756" s="199"/>
      <c r="E756" s="196"/>
      <c r="F756" s="50" t="s">
        <v>138</v>
      </c>
      <c r="G756" s="205" t="s">
        <v>449</v>
      </c>
      <c r="H756" s="50" t="s">
        <v>137</v>
      </c>
      <c r="I756" s="45">
        <v>0</v>
      </c>
      <c r="J756" s="324">
        <v>0</v>
      </c>
      <c r="K756" s="324">
        <f>I756+J756</f>
        <v>0</v>
      </c>
      <c r="L756" s="46">
        <v>0</v>
      </c>
      <c r="M756" s="46">
        <v>0</v>
      </c>
      <c r="N756" s="39">
        <f t="shared" si="192"/>
        <v>0</v>
      </c>
      <c r="O756" s="220">
        <f t="shared" si="185"/>
        <v>0</v>
      </c>
    </row>
    <row r="757" spans="1:18" ht="20.100000000000001" hidden="1" customHeight="1" x14ac:dyDescent="0.25">
      <c r="A757" s="199"/>
      <c r="B757" s="199"/>
      <c r="C757" s="199"/>
      <c r="D757" s="199"/>
      <c r="E757" s="196" t="s">
        <v>139</v>
      </c>
      <c r="F757" s="50"/>
      <c r="G757" s="205" t="s">
        <v>449</v>
      </c>
      <c r="H757" s="50" t="s">
        <v>140</v>
      </c>
      <c r="I757" s="45">
        <f>I758</f>
        <v>9000</v>
      </c>
      <c r="J757" s="324">
        <f>J758</f>
        <v>2600</v>
      </c>
      <c r="K757" s="324">
        <f>K758</f>
        <v>11600</v>
      </c>
      <c r="L757" s="51">
        <f t="shared" ref="L757:M757" si="195">L758</f>
        <v>12000</v>
      </c>
      <c r="M757" s="51">
        <f t="shared" si="195"/>
        <v>12000</v>
      </c>
      <c r="N757" s="39">
        <f t="shared" si="192"/>
        <v>2600</v>
      </c>
      <c r="O757" s="220">
        <f t="shared" si="185"/>
        <v>0</v>
      </c>
    </row>
    <row r="758" spans="1:18" ht="20.100000000000001" hidden="1" customHeight="1" x14ac:dyDescent="0.25">
      <c r="A758" s="199"/>
      <c r="B758" s="199"/>
      <c r="C758" s="199"/>
      <c r="D758" s="199"/>
      <c r="E758" s="196"/>
      <c r="F758" s="50" t="s">
        <v>141</v>
      </c>
      <c r="G758" s="205" t="s">
        <v>449</v>
      </c>
      <c r="H758" s="50" t="s">
        <v>140</v>
      </c>
      <c r="I758" s="45">
        <v>9000</v>
      </c>
      <c r="J758" s="324">
        <f>K758-I758</f>
        <v>2600</v>
      </c>
      <c r="K758" s="324">
        <v>11600</v>
      </c>
      <c r="L758" s="46">
        <v>12000</v>
      </c>
      <c r="M758" s="46">
        <v>12000</v>
      </c>
      <c r="N758" s="39">
        <f t="shared" si="192"/>
        <v>2600</v>
      </c>
      <c r="O758" s="220">
        <f t="shared" si="185"/>
        <v>0</v>
      </c>
    </row>
    <row r="759" spans="1:18" ht="20.100000000000001" hidden="1" customHeight="1" x14ac:dyDescent="0.25">
      <c r="A759" s="199"/>
      <c r="B759" s="199"/>
      <c r="C759" s="199"/>
      <c r="D759" s="200">
        <v>3223</v>
      </c>
      <c r="E759" s="200"/>
      <c r="F759" s="68"/>
      <c r="G759" s="205" t="s">
        <v>449</v>
      </c>
      <c r="H759" s="65" t="s">
        <v>30</v>
      </c>
      <c r="I759" s="45">
        <f>I760+I763+I765</f>
        <v>16200</v>
      </c>
      <c r="J759" s="324">
        <f>J760+J763+J765</f>
        <v>-4200</v>
      </c>
      <c r="K759" s="324">
        <f>K760+K763+K765</f>
        <v>12000</v>
      </c>
      <c r="L759" s="51">
        <f t="shared" ref="L759:M759" si="196">L760+L763+L765</f>
        <v>17300</v>
      </c>
      <c r="M759" s="51">
        <f t="shared" si="196"/>
        <v>17300</v>
      </c>
      <c r="N759" s="39">
        <f t="shared" si="192"/>
        <v>-4200</v>
      </c>
      <c r="O759" s="220">
        <f t="shared" si="185"/>
        <v>0</v>
      </c>
    </row>
    <row r="760" spans="1:18" ht="20.100000000000001" hidden="1" customHeight="1" x14ac:dyDescent="0.25">
      <c r="A760" s="199"/>
      <c r="B760" s="199"/>
      <c r="C760" s="199"/>
      <c r="D760" s="200"/>
      <c r="E760" s="196" t="s">
        <v>142</v>
      </c>
      <c r="F760" s="50"/>
      <c r="G760" s="205" t="s">
        <v>449</v>
      </c>
      <c r="H760" s="50" t="s">
        <v>143</v>
      </c>
      <c r="I760" s="45">
        <f>I761+I762</f>
        <v>8000</v>
      </c>
      <c r="J760" s="324">
        <f>J761+J762</f>
        <v>-3000</v>
      </c>
      <c r="K760" s="324">
        <f>K761+K762</f>
        <v>5000</v>
      </c>
      <c r="L760" s="51">
        <f t="shared" ref="L760:M760" si="197">L761+L762</f>
        <v>7300</v>
      </c>
      <c r="M760" s="51">
        <f t="shared" si="197"/>
        <v>7300</v>
      </c>
      <c r="N760" s="39">
        <f t="shared" si="192"/>
        <v>-3000</v>
      </c>
      <c r="O760" s="220">
        <f t="shared" si="185"/>
        <v>0</v>
      </c>
    </row>
    <row r="761" spans="1:18" ht="20.100000000000001" hidden="1" customHeight="1" x14ac:dyDescent="0.25">
      <c r="A761" s="199"/>
      <c r="B761" s="199"/>
      <c r="C761" s="199"/>
      <c r="D761" s="200"/>
      <c r="E761" s="196"/>
      <c r="F761" s="50" t="s">
        <v>144</v>
      </c>
      <c r="G761" s="205" t="s">
        <v>449</v>
      </c>
      <c r="H761" s="50" t="s">
        <v>143</v>
      </c>
      <c r="I761" s="45">
        <v>3500</v>
      </c>
      <c r="J761" s="324">
        <f>K761-I761</f>
        <v>-1500</v>
      </c>
      <c r="K761" s="324">
        <v>2000</v>
      </c>
      <c r="L761" s="46">
        <v>3300</v>
      </c>
      <c r="M761" s="46">
        <v>3300</v>
      </c>
      <c r="N761" s="39">
        <f t="shared" si="192"/>
        <v>-1500</v>
      </c>
      <c r="O761" s="220">
        <f t="shared" si="185"/>
        <v>0</v>
      </c>
    </row>
    <row r="762" spans="1:18" ht="20.100000000000001" hidden="1" customHeight="1" x14ac:dyDescent="0.25">
      <c r="A762" s="199"/>
      <c r="B762" s="199"/>
      <c r="C762" s="199"/>
      <c r="D762" s="200"/>
      <c r="E762" s="196"/>
      <c r="F762" s="50" t="s">
        <v>145</v>
      </c>
      <c r="G762" s="205" t="s">
        <v>449</v>
      </c>
      <c r="H762" s="50" t="s">
        <v>325</v>
      </c>
      <c r="I762" s="45">
        <v>4500</v>
      </c>
      <c r="J762" s="324">
        <f>K762-I762</f>
        <v>-1500</v>
      </c>
      <c r="K762" s="324">
        <v>3000</v>
      </c>
      <c r="L762" s="46">
        <v>4000</v>
      </c>
      <c r="M762" s="46">
        <v>4000</v>
      </c>
      <c r="N762" s="39">
        <f t="shared" si="192"/>
        <v>-1500</v>
      </c>
      <c r="O762" s="220">
        <f t="shared" si="185"/>
        <v>0</v>
      </c>
    </row>
    <row r="763" spans="1:18" ht="20.100000000000001" hidden="1" customHeight="1" x14ac:dyDescent="0.25">
      <c r="A763" s="199"/>
      <c r="B763" s="199"/>
      <c r="C763" s="199"/>
      <c r="D763" s="200"/>
      <c r="E763" s="196" t="s">
        <v>147</v>
      </c>
      <c r="F763" s="50"/>
      <c r="G763" s="205" t="s">
        <v>449</v>
      </c>
      <c r="H763" s="50" t="s">
        <v>148</v>
      </c>
      <c r="I763" s="45">
        <f>I764</f>
        <v>6000</v>
      </c>
      <c r="J763" s="324">
        <f>J764</f>
        <v>-1000</v>
      </c>
      <c r="K763" s="324">
        <f>K764</f>
        <v>5000</v>
      </c>
      <c r="L763" s="51">
        <f t="shared" ref="L763:M763" si="198">L764</f>
        <v>8000</v>
      </c>
      <c r="M763" s="51">
        <f t="shared" si="198"/>
        <v>8000</v>
      </c>
      <c r="N763" s="39">
        <f t="shared" si="192"/>
        <v>-1000</v>
      </c>
      <c r="O763" s="220">
        <f t="shared" si="185"/>
        <v>0</v>
      </c>
    </row>
    <row r="764" spans="1:18" ht="20.100000000000001" hidden="1" customHeight="1" x14ac:dyDescent="0.25">
      <c r="A764" s="199"/>
      <c r="B764" s="199"/>
      <c r="C764" s="199"/>
      <c r="D764" s="200"/>
      <c r="E764" s="196"/>
      <c r="F764" s="50" t="s">
        <v>149</v>
      </c>
      <c r="G764" s="205" t="s">
        <v>449</v>
      </c>
      <c r="H764" s="50" t="s">
        <v>148</v>
      </c>
      <c r="I764" s="45">
        <v>6000</v>
      </c>
      <c r="J764" s="324">
        <f>K764-I764</f>
        <v>-1000</v>
      </c>
      <c r="K764" s="324">
        <v>5000</v>
      </c>
      <c r="L764" s="46">
        <v>8000</v>
      </c>
      <c r="M764" s="46">
        <v>8000</v>
      </c>
      <c r="N764" s="39">
        <f t="shared" si="192"/>
        <v>-1000</v>
      </c>
      <c r="O764" s="220">
        <f t="shared" si="185"/>
        <v>0</v>
      </c>
    </row>
    <row r="765" spans="1:18" ht="20.100000000000001" hidden="1" customHeight="1" x14ac:dyDescent="0.25">
      <c r="A765" s="199"/>
      <c r="B765" s="199"/>
      <c r="C765" s="199"/>
      <c r="D765" s="200"/>
      <c r="E765" s="196" t="s">
        <v>150</v>
      </c>
      <c r="F765" s="50"/>
      <c r="G765" s="205" t="s">
        <v>449</v>
      </c>
      <c r="H765" s="50" t="s">
        <v>151</v>
      </c>
      <c r="I765" s="45">
        <f>I766</f>
        <v>2200</v>
      </c>
      <c r="J765" s="324">
        <f>J766</f>
        <v>-200</v>
      </c>
      <c r="K765" s="324">
        <f>K766</f>
        <v>2000</v>
      </c>
      <c r="L765" s="51">
        <f t="shared" ref="L765:M765" si="199">L766</f>
        <v>2000</v>
      </c>
      <c r="M765" s="51">
        <f t="shared" si="199"/>
        <v>2000</v>
      </c>
      <c r="N765" s="39">
        <f t="shared" si="192"/>
        <v>-200</v>
      </c>
      <c r="O765" s="220">
        <f t="shared" si="185"/>
        <v>0</v>
      </c>
    </row>
    <row r="766" spans="1:18" ht="20.100000000000001" hidden="1" customHeight="1" x14ac:dyDescent="0.25">
      <c r="A766" s="199"/>
      <c r="B766" s="199"/>
      <c r="C766" s="199"/>
      <c r="D766" s="200"/>
      <c r="E766" s="196"/>
      <c r="F766" s="50" t="s">
        <v>152</v>
      </c>
      <c r="G766" s="205" t="s">
        <v>449</v>
      </c>
      <c r="H766" s="50" t="s">
        <v>151</v>
      </c>
      <c r="I766" s="45">
        <v>2200</v>
      </c>
      <c r="J766" s="324">
        <f>K766-I766</f>
        <v>-200</v>
      </c>
      <c r="K766" s="324">
        <v>2000</v>
      </c>
      <c r="L766" s="46">
        <v>2000</v>
      </c>
      <c r="M766" s="46">
        <v>2000</v>
      </c>
      <c r="N766" s="39">
        <f t="shared" si="192"/>
        <v>-200</v>
      </c>
      <c r="O766" s="220">
        <f t="shared" si="185"/>
        <v>0</v>
      </c>
    </row>
    <row r="767" spans="1:18" s="218" customFormat="1" ht="20.100000000000001" hidden="1" customHeight="1" x14ac:dyDescent="0.25">
      <c r="A767" s="199"/>
      <c r="B767" s="199"/>
      <c r="C767" s="199"/>
      <c r="D767" s="200">
        <v>3225</v>
      </c>
      <c r="E767" s="196"/>
      <c r="F767" s="50"/>
      <c r="G767" s="205" t="s">
        <v>449</v>
      </c>
      <c r="H767" s="50" t="s">
        <v>32</v>
      </c>
      <c r="I767" s="45">
        <f>I768</f>
        <v>2000</v>
      </c>
      <c r="J767" s="324">
        <f t="shared" ref="J767" si="200">J768</f>
        <v>-2000</v>
      </c>
      <c r="K767" s="324">
        <f>K768</f>
        <v>0</v>
      </c>
      <c r="L767" s="46"/>
      <c r="M767" s="46"/>
      <c r="N767" s="39">
        <f t="shared" si="192"/>
        <v>-2000</v>
      </c>
      <c r="O767" s="220">
        <f t="shared" si="185"/>
        <v>0</v>
      </c>
      <c r="P767" s="308"/>
      <c r="Q767" s="285"/>
      <c r="R767" s="285"/>
    </row>
    <row r="768" spans="1:18" s="218" customFormat="1" ht="20.100000000000001" hidden="1" customHeight="1" x14ac:dyDescent="0.2">
      <c r="A768" s="199"/>
      <c r="B768" s="199"/>
      <c r="C768" s="199"/>
      <c r="D768" s="200"/>
      <c r="E768" s="196" t="s">
        <v>158</v>
      </c>
      <c r="F768" s="50"/>
      <c r="G768" s="205" t="s">
        <v>449</v>
      </c>
      <c r="H768" s="98" t="s">
        <v>159</v>
      </c>
      <c r="I768" s="45">
        <f>I769</f>
        <v>2000</v>
      </c>
      <c r="J768" s="324">
        <f t="shared" ref="J768:K768" si="201">J769</f>
        <v>-2000</v>
      </c>
      <c r="K768" s="324">
        <f t="shared" si="201"/>
        <v>0</v>
      </c>
      <c r="L768" s="46"/>
      <c r="M768" s="46"/>
      <c r="N768" s="39">
        <f t="shared" si="192"/>
        <v>-2000</v>
      </c>
      <c r="O768" s="220">
        <f t="shared" si="185"/>
        <v>0</v>
      </c>
      <c r="P768" s="308"/>
      <c r="Q768" s="285"/>
      <c r="R768" s="285"/>
    </row>
    <row r="769" spans="1:18" s="218" customFormat="1" ht="20.100000000000001" hidden="1" customHeight="1" x14ac:dyDescent="0.2">
      <c r="A769" s="199"/>
      <c r="B769" s="199"/>
      <c r="C769" s="199"/>
      <c r="D769" s="200"/>
      <c r="E769" s="196"/>
      <c r="F769" s="50" t="s">
        <v>160</v>
      </c>
      <c r="G769" s="205" t="s">
        <v>449</v>
      </c>
      <c r="H769" s="98" t="s">
        <v>159</v>
      </c>
      <c r="I769" s="45">
        <v>2000</v>
      </c>
      <c r="J769" s="324">
        <f>K769-I769</f>
        <v>-2000</v>
      </c>
      <c r="K769" s="324">
        <v>0</v>
      </c>
      <c r="L769" s="46"/>
      <c r="M769" s="46"/>
      <c r="N769" s="39">
        <f t="shared" si="192"/>
        <v>-2000</v>
      </c>
      <c r="O769" s="220">
        <f t="shared" si="185"/>
        <v>0</v>
      </c>
      <c r="P769" s="308"/>
      <c r="Q769" s="285"/>
      <c r="R769" s="285"/>
    </row>
    <row r="770" spans="1:18" s="166" customFormat="1" ht="20.100000000000001" customHeight="1" x14ac:dyDescent="0.25">
      <c r="A770" s="197"/>
      <c r="B770" s="197"/>
      <c r="C770" s="197">
        <v>323</v>
      </c>
      <c r="D770" s="197"/>
      <c r="E770" s="197"/>
      <c r="F770" s="54"/>
      <c r="G770" s="205" t="s">
        <v>449</v>
      </c>
      <c r="H770" s="55" t="s">
        <v>34</v>
      </c>
      <c r="I770" s="37">
        <f>I771+I780+I783+I786+I794+I801+I804</f>
        <v>35000</v>
      </c>
      <c r="J770" s="323">
        <f>J771+J780+J783+J786+J794+J801+J804</f>
        <v>-300</v>
      </c>
      <c r="K770" s="323">
        <f>K771+K780+K783+K786+K794+K801+K804</f>
        <v>34700</v>
      </c>
      <c r="L770" s="167">
        <f t="shared" ref="L770:M770" si="202">L771+L780+L783+L786+L794+L801+L804</f>
        <v>57200</v>
      </c>
      <c r="M770" s="167">
        <f t="shared" si="202"/>
        <v>57200</v>
      </c>
      <c r="N770" s="39">
        <f t="shared" si="192"/>
        <v>-300</v>
      </c>
      <c r="O770" s="220">
        <f t="shared" si="185"/>
        <v>0</v>
      </c>
      <c r="P770" s="311"/>
      <c r="Q770" s="165"/>
      <c r="R770" s="165"/>
    </row>
    <row r="771" spans="1:18" ht="20.100000000000001" hidden="1" customHeight="1" x14ac:dyDescent="0.25">
      <c r="A771" s="199"/>
      <c r="B771" s="199"/>
      <c r="C771" s="199"/>
      <c r="D771" s="199">
        <v>3231</v>
      </c>
      <c r="E771" s="199"/>
      <c r="F771" s="56"/>
      <c r="G771" s="205" t="s">
        <v>449</v>
      </c>
      <c r="H771" s="50" t="s">
        <v>359</v>
      </c>
      <c r="I771" s="45">
        <f>I772+I774+I776</f>
        <v>5100</v>
      </c>
      <c r="J771" s="324">
        <f>J772+J774+J776</f>
        <v>-1200</v>
      </c>
      <c r="K771" s="324">
        <f>K772+K774+K776</f>
        <v>3900</v>
      </c>
      <c r="L771" s="51">
        <f t="shared" ref="L771:M771" si="203">L772+L774+L776</f>
        <v>7500</v>
      </c>
      <c r="M771" s="51">
        <f t="shared" si="203"/>
        <v>7500</v>
      </c>
      <c r="N771" s="39">
        <f t="shared" si="192"/>
        <v>-1200</v>
      </c>
      <c r="O771" s="220">
        <f t="shared" si="185"/>
        <v>0</v>
      </c>
    </row>
    <row r="772" spans="1:18" ht="20.100000000000001" hidden="1" customHeight="1" x14ac:dyDescent="0.25">
      <c r="A772" s="199"/>
      <c r="B772" s="199"/>
      <c r="C772" s="199"/>
      <c r="D772" s="199"/>
      <c r="E772" s="196" t="s">
        <v>168</v>
      </c>
      <c r="F772" s="50"/>
      <c r="G772" s="205" t="s">
        <v>449</v>
      </c>
      <c r="H772" s="50" t="s">
        <v>169</v>
      </c>
      <c r="I772" s="45">
        <f>I773</f>
        <v>4600</v>
      </c>
      <c r="J772" s="324">
        <f>J773</f>
        <v>-1200</v>
      </c>
      <c r="K772" s="324">
        <f>K773</f>
        <v>3400</v>
      </c>
      <c r="L772" s="51">
        <f t="shared" ref="L772:M772" si="204">L773</f>
        <v>6500</v>
      </c>
      <c r="M772" s="51">
        <f t="shared" si="204"/>
        <v>6500</v>
      </c>
      <c r="N772" s="39">
        <f t="shared" si="192"/>
        <v>-1200</v>
      </c>
      <c r="O772" s="220">
        <f t="shared" si="185"/>
        <v>0</v>
      </c>
    </row>
    <row r="773" spans="1:18" ht="20.100000000000001" hidden="1" customHeight="1" x14ac:dyDescent="0.25">
      <c r="A773" s="199"/>
      <c r="B773" s="199"/>
      <c r="C773" s="199"/>
      <c r="D773" s="199"/>
      <c r="E773" s="196"/>
      <c r="F773" s="50" t="s">
        <v>170</v>
      </c>
      <c r="G773" s="205" t="s">
        <v>449</v>
      </c>
      <c r="H773" s="50" t="s">
        <v>169</v>
      </c>
      <c r="I773" s="45">
        <v>4600</v>
      </c>
      <c r="J773" s="324">
        <f>K773-I773</f>
        <v>-1200</v>
      </c>
      <c r="K773" s="324">
        <v>3400</v>
      </c>
      <c r="L773" s="46">
        <v>6500</v>
      </c>
      <c r="M773" s="46">
        <v>6500</v>
      </c>
      <c r="N773" s="39">
        <f t="shared" si="192"/>
        <v>-1200</v>
      </c>
      <c r="O773" s="220">
        <f t="shared" si="185"/>
        <v>0</v>
      </c>
    </row>
    <row r="774" spans="1:18" ht="20.100000000000001" hidden="1" customHeight="1" x14ac:dyDescent="0.25">
      <c r="A774" s="199"/>
      <c r="B774" s="199"/>
      <c r="C774" s="199"/>
      <c r="D774" s="199"/>
      <c r="E774" s="196" t="s">
        <v>171</v>
      </c>
      <c r="F774" s="50"/>
      <c r="G774" s="205" t="s">
        <v>449</v>
      </c>
      <c r="H774" s="50" t="s">
        <v>172</v>
      </c>
      <c r="I774" s="45">
        <f>I775</f>
        <v>0</v>
      </c>
      <c r="J774" s="324">
        <f>J775</f>
        <v>0</v>
      </c>
      <c r="K774" s="324">
        <f>K775</f>
        <v>0</v>
      </c>
      <c r="L774" s="51">
        <f t="shared" ref="L774:M774" si="205">L775</f>
        <v>500</v>
      </c>
      <c r="M774" s="51">
        <f t="shared" si="205"/>
        <v>500</v>
      </c>
      <c r="N774" s="39">
        <f t="shared" si="192"/>
        <v>0</v>
      </c>
      <c r="O774" s="220">
        <f t="shared" si="185"/>
        <v>0</v>
      </c>
      <c r="P774" s="307"/>
      <c r="Q774" s="26"/>
      <c r="R774" s="26"/>
    </row>
    <row r="775" spans="1:18" ht="20.100000000000001" hidden="1" customHeight="1" x14ac:dyDescent="0.25">
      <c r="A775" s="199"/>
      <c r="B775" s="199"/>
      <c r="C775" s="199"/>
      <c r="D775" s="199"/>
      <c r="E775" s="196"/>
      <c r="F775" s="50" t="s">
        <v>173</v>
      </c>
      <c r="G775" s="205" t="s">
        <v>449</v>
      </c>
      <c r="H775" s="50" t="s">
        <v>172</v>
      </c>
      <c r="I775" s="45">
        <v>0</v>
      </c>
      <c r="J775" s="324">
        <f>K775-I775</f>
        <v>0</v>
      </c>
      <c r="K775" s="324">
        <v>0</v>
      </c>
      <c r="L775" s="46">
        <v>500</v>
      </c>
      <c r="M775" s="46">
        <v>500</v>
      </c>
      <c r="N775" s="39">
        <f t="shared" si="192"/>
        <v>0</v>
      </c>
      <c r="O775" s="220">
        <f t="shared" si="185"/>
        <v>0</v>
      </c>
      <c r="P775" s="307"/>
      <c r="Q775" s="26"/>
      <c r="R775" s="26"/>
    </row>
    <row r="776" spans="1:18" ht="20.100000000000001" hidden="1" customHeight="1" x14ac:dyDescent="0.25">
      <c r="A776" s="199"/>
      <c r="B776" s="199"/>
      <c r="C776" s="199"/>
      <c r="D776" s="199"/>
      <c r="E776" s="196" t="s">
        <v>174</v>
      </c>
      <c r="F776" s="50"/>
      <c r="G776" s="205" t="s">
        <v>449</v>
      </c>
      <c r="H776" s="50" t="s">
        <v>175</v>
      </c>
      <c r="I776" s="45">
        <f>I777</f>
        <v>500</v>
      </c>
      <c r="J776" s="324">
        <f>J777</f>
        <v>0</v>
      </c>
      <c r="K776" s="324">
        <f>K777</f>
        <v>500</v>
      </c>
      <c r="L776" s="51">
        <f t="shared" ref="L776:M776" si="206">L777</f>
        <v>500</v>
      </c>
      <c r="M776" s="51">
        <f t="shared" si="206"/>
        <v>500</v>
      </c>
      <c r="N776" s="39">
        <f t="shared" si="192"/>
        <v>0</v>
      </c>
      <c r="O776" s="220">
        <f t="shared" si="185"/>
        <v>0</v>
      </c>
      <c r="P776" s="307"/>
      <c r="Q776" s="26"/>
      <c r="R776" s="26"/>
    </row>
    <row r="777" spans="1:18" ht="20.100000000000001" hidden="1" customHeight="1" x14ac:dyDescent="0.25">
      <c r="A777" s="199"/>
      <c r="B777" s="199"/>
      <c r="C777" s="199"/>
      <c r="D777" s="199"/>
      <c r="E777" s="196"/>
      <c r="F777" s="50" t="s">
        <v>176</v>
      </c>
      <c r="G777" s="205" t="s">
        <v>449</v>
      </c>
      <c r="H777" s="50" t="s">
        <v>175</v>
      </c>
      <c r="I777" s="45">
        <v>500</v>
      </c>
      <c r="J777" s="324">
        <f>K777-I777</f>
        <v>0</v>
      </c>
      <c r="K777" s="324">
        <v>500</v>
      </c>
      <c r="L777" s="46">
        <v>500</v>
      </c>
      <c r="M777" s="46">
        <v>500</v>
      </c>
      <c r="N777" s="39">
        <f t="shared" si="192"/>
        <v>0</v>
      </c>
      <c r="O777" s="220">
        <f t="shared" si="185"/>
        <v>0</v>
      </c>
      <c r="P777" s="307"/>
      <c r="Q777" s="26"/>
      <c r="R777" s="26"/>
    </row>
    <row r="778" spans="1:18" ht="20.100000000000001" hidden="1" customHeight="1" x14ac:dyDescent="0.25">
      <c r="A778" s="199"/>
      <c r="B778" s="199"/>
      <c r="C778" s="199"/>
      <c r="D778" s="199"/>
      <c r="E778" s="196" t="s">
        <v>177</v>
      </c>
      <c r="F778" s="50"/>
      <c r="G778" s="205" t="s">
        <v>449</v>
      </c>
      <c r="H778" s="50" t="s">
        <v>178</v>
      </c>
      <c r="I778" s="45"/>
      <c r="J778" s="324"/>
      <c r="K778" s="324"/>
      <c r="L778" s="46"/>
      <c r="M778" s="46"/>
      <c r="N778" s="39">
        <f t="shared" si="192"/>
        <v>0</v>
      </c>
      <c r="O778" s="220">
        <f t="shared" si="185"/>
        <v>0</v>
      </c>
      <c r="P778" s="307"/>
      <c r="Q778" s="26"/>
      <c r="R778" s="26"/>
    </row>
    <row r="779" spans="1:18" ht="20.100000000000001" hidden="1" customHeight="1" x14ac:dyDescent="0.25">
      <c r="A779" s="199"/>
      <c r="B779" s="199"/>
      <c r="C779" s="199"/>
      <c r="D779" s="199"/>
      <c r="E779" s="196"/>
      <c r="F779" s="50" t="s">
        <v>179</v>
      </c>
      <c r="G779" s="205" t="s">
        <v>449</v>
      </c>
      <c r="H779" s="50" t="s">
        <v>178</v>
      </c>
      <c r="I779" s="45"/>
      <c r="J779" s="324"/>
      <c r="K779" s="324"/>
      <c r="L779" s="46"/>
      <c r="M779" s="46"/>
      <c r="N779" s="39">
        <f t="shared" si="192"/>
        <v>0</v>
      </c>
      <c r="O779" s="220">
        <f t="shared" si="185"/>
        <v>0</v>
      </c>
      <c r="P779" s="307"/>
      <c r="Q779" s="26"/>
      <c r="R779" s="26"/>
    </row>
    <row r="780" spans="1:18" ht="20.100000000000001" hidden="1" customHeight="1" x14ac:dyDescent="0.25">
      <c r="A780" s="199"/>
      <c r="B780" s="199"/>
      <c r="C780" s="199"/>
      <c r="D780" s="199">
        <v>3232</v>
      </c>
      <c r="E780" s="199"/>
      <c r="F780" s="56"/>
      <c r="G780" s="205" t="s">
        <v>449</v>
      </c>
      <c r="H780" s="50" t="s">
        <v>36</v>
      </c>
      <c r="I780" s="45">
        <f t="shared" ref="I780:K781" si="207">I781</f>
        <v>3500</v>
      </c>
      <c r="J780" s="324">
        <f t="shared" si="207"/>
        <v>-500</v>
      </c>
      <c r="K780" s="324">
        <f t="shared" si="207"/>
        <v>3000</v>
      </c>
      <c r="L780" s="51">
        <f t="shared" ref="L780:M780" si="208">L781</f>
        <v>6200</v>
      </c>
      <c r="M780" s="51">
        <f t="shared" si="208"/>
        <v>6200</v>
      </c>
      <c r="N780" s="39">
        <f t="shared" si="192"/>
        <v>-500</v>
      </c>
      <c r="O780" s="220">
        <f t="shared" si="185"/>
        <v>0</v>
      </c>
      <c r="P780" s="307"/>
      <c r="Q780" s="26"/>
      <c r="R780" s="26"/>
    </row>
    <row r="781" spans="1:18" ht="30" hidden="1" customHeight="1" x14ac:dyDescent="0.25">
      <c r="A781" s="199"/>
      <c r="B781" s="199"/>
      <c r="C781" s="199"/>
      <c r="D781" s="199"/>
      <c r="E781" s="196" t="s">
        <v>180</v>
      </c>
      <c r="F781" s="50"/>
      <c r="G781" s="205" t="s">
        <v>449</v>
      </c>
      <c r="H781" s="50" t="s">
        <v>181</v>
      </c>
      <c r="I781" s="45">
        <f t="shared" si="207"/>
        <v>3500</v>
      </c>
      <c r="J781" s="324">
        <f t="shared" si="207"/>
        <v>-500</v>
      </c>
      <c r="K781" s="324">
        <f t="shared" si="207"/>
        <v>3000</v>
      </c>
      <c r="L781" s="51">
        <f t="shared" ref="L781:M781" si="209">L782</f>
        <v>6200</v>
      </c>
      <c r="M781" s="51">
        <f t="shared" si="209"/>
        <v>6200</v>
      </c>
      <c r="N781" s="39">
        <f t="shared" si="192"/>
        <v>-500</v>
      </c>
      <c r="O781" s="220">
        <f t="shared" si="185"/>
        <v>0</v>
      </c>
      <c r="P781" s="307"/>
      <c r="Q781" s="26"/>
      <c r="R781" s="26"/>
    </row>
    <row r="782" spans="1:18" ht="30" hidden="1" customHeight="1" x14ac:dyDescent="0.25">
      <c r="A782" s="199"/>
      <c r="B782" s="199"/>
      <c r="C782" s="199"/>
      <c r="D782" s="199"/>
      <c r="E782" s="196"/>
      <c r="F782" s="50" t="s">
        <v>182</v>
      </c>
      <c r="G782" s="205" t="s">
        <v>449</v>
      </c>
      <c r="H782" s="50" t="s">
        <v>181</v>
      </c>
      <c r="I782" s="45">
        <v>3500</v>
      </c>
      <c r="J782" s="324">
        <f>K782-I782</f>
        <v>-500</v>
      </c>
      <c r="K782" s="324">
        <v>3000</v>
      </c>
      <c r="L782" s="46">
        <v>6200</v>
      </c>
      <c r="M782" s="46">
        <v>6200</v>
      </c>
      <c r="N782" s="39">
        <f t="shared" si="192"/>
        <v>-500</v>
      </c>
      <c r="O782" s="220">
        <f t="shared" si="185"/>
        <v>0</v>
      </c>
      <c r="P782" s="307"/>
      <c r="Q782" s="26"/>
      <c r="R782" s="26"/>
    </row>
    <row r="783" spans="1:18" ht="20.100000000000001" hidden="1" customHeight="1" x14ac:dyDescent="0.25">
      <c r="A783" s="199"/>
      <c r="B783" s="199"/>
      <c r="C783" s="199"/>
      <c r="D783" s="199">
        <v>3233</v>
      </c>
      <c r="E783" s="199"/>
      <c r="F783" s="56"/>
      <c r="G783" s="205" t="s">
        <v>449</v>
      </c>
      <c r="H783" s="50" t="s">
        <v>37</v>
      </c>
      <c r="I783" s="45">
        <f t="shared" ref="I783:K784" si="210">I784</f>
        <v>2000</v>
      </c>
      <c r="J783" s="324">
        <f t="shared" si="210"/>
        <v>200</v>
      </c>
      <c r="K783" s="324">
        <f t="shared" si="210"/>
        <v>2200</v>
      </c>
      <c r="L783" s="51">
        <f t="shared" ref="L783:M783" si="211">L784</f>
        <v>6500</v>
      </c>
      <c r="M783" s="51">
        <f t="shared" si="211"/>
        <v>6500</v>
      </c>
      <c r="N783" s="39">
        <f t="shared" si="192"/>
        <v>200</v>
      </c>
      <c r="O783" s="220">
        <f t="shared" si="185"/>
        <v>0</v>
      </c>
      <c r="P783" s="307"/>
      <c r="Q783" s="26"/>
      <c r="R783" s="26"/>
    </row>
    <row r="784" spans="1:18" ht="20.100000000000001" hidden="1" customHeight="1" x14ac:dyDescent="0.25">
      <c r="A784" s="199"/>
      <c r="B784" s="199"/>
      <c r="C784" s="199"/>
      <c r="D784" s="199"/>
      <c r="E784" s="196" t="s">
        <v>183</v>
      </c>
      <c r="F784" s="50"/>
      <c r="G784" s="205" t="s">
        <v>449</v>
      </c>
      <c r="H784" s="50" t="s">
        <v>184</v>
      </c>
      <c r="I784" s="45">
        <f t="shared" si="210"/>
        <v>2000</v>
      </c>
      <c r="J784" s="324">
        <f t="shared" si="210"/>
        <v>200</v>
      </c>
      <c r="K784" s="324">
        <f t="shared" si="210"/>
        <v>2200</v>
      </c>
      <c r="L784" s="51">
        <f t="shared" ref="L784:M784" si="212">L785</f>
        <v>6500</v>
      </c>
      <c r="M784" s="51">
        <f t="shared" si="212"/>
        <v>6500</v>
      </c>
      <c r="N784" s="39">
        <f t="shared" si="192"/>
        <v>200</v>
      </c>
      <c r="O784" s="220">
        <f t="shared" si="185"/>
        <v>0</v>
      </c>
      <c r="P784" s="307"/>
      <c r="Q784" s="26"/>
      <c r="R784" s="26"/>
    </row>
    <row r="785" spans="1:18" ht="20.100000000000001" hidden="1" customHeight="1" x14ac:dyDescent="0.25">
      <c r="A785" s="199"/>
      <c r="B785" s="199"/>
      <c r="C785" s="199"/>
      <c r="D785" s="199"/>
      <c r="E785" s="196"/>
      <c r="F785" s="50" t="s">
        <v>185</v>
      </c>
      <c r="G785" s="205" t="s">
        <v>449</v>
      </c>
      <c r="H785" s="50" t="s">
        <v>184</v>
      </c>
      <c r="I785" s="45">
        <v>2000</v>
      </c>
      <c r="J785" s="324">
        <f>K785-I785</f>
        <v>200</v>
      </c>
      <c r="K785" s="324">
        <v>2200</v>
      </c>
      <c r="L785" s="46">
        <v>6500</v>
      </c>
      <c r="M785" s="46">
        <v>6500</v>
      </c>
      <c r="N785" s="39">
        <f t="shared" si="192"/>
        <v>200</v>
      </c>
      <c r="O785" s="220">
        <f t="shared" si="185"/>
        <v>0</v>
      </c>
      <c r="P785" s="307"/>
      <c r="Q785" s="26"/>
      <c r="R785" s="26"/>
    </row>
    <row r="786" spans="1:18" ht="20.100000000000001" hidden="1" customHeight="1" x14ac:dyDescent="0.25">
      <c r="A786" s="199"/>
      <c r="B786" s="199"/>
      <c r="C786" s="199"/>
      <c r="D786" s="199">
        <v>3234</v>
      </c>
      <c r="E786" s="199"/>
      <c r="F786" s="56"/>
      <c r="G786" s="205" t="s">
        <v>449</v>
      </c>
      <c r="H786" s="50" t="s">
        <v>360</v>
      </c>
      <c r="I786" s="45">
        <f>I787+I789+I791</f>
        <v>11700</v>
      </c>
      <c r="J786" s="324">
        <f>J787+J789+J791</f>
        <v>-3200</v>
      </c>
      <c r="K786" s="324">
        <f>K787+K789+K791</f>
        <v>8500</v>
      </c>
      <c r="L786" s="51">
        <f t="shared" ref="L786:M786" si="213">L787+L789+L791</f>
        <v>18000</v>
      </c>
      <c r="M786" s="51">
        <f t="shared" si="213"/>
        <v>18000</v>
      </c>
      <c r="N786" s="39">
        <f t="shared" si="192"/>
        <v>-3200</v>
      </c>
      <c r="O786" s="220">
        <f t="shared" si="185"/>
        <v>0</v>
      </c>
      <c r="P786" s="307"/>
      <c r="Q786" s="26"/>
      <c r="R786" s="26"/>
    </row>
    <row r="787" spans="1:18" ht="20.100000000000001" hidden="1" customHeight="1" x14ac:dyDescent="0.25">
      <c r="A787" s="199"/>
      <c r="B787" s="199"/>
      <c r="C787" s="199"/>
      <c r="D787" s="199"/>
      <c r="E787" s="196" t="s">
        <v>186</v>
      </c>
      <c r="F787" s="50"/>
      <c r="G787" s="205" t="s">
        <v>449</v>
      </c>
      <c r="H787" s="50" t="s">
        <v>187</v>
      </c>
      <c r="I787" s="45">
        <f>I788</f>
        <v>2000</v>
      </c>
      <c r="J787" s="324">
        <f>J788</f>
        <v>-1000</v>
      </c>
      <c r="K787" s="324">
        <f>K788</f>
        <v>1000</v>
      </c>
      <c r="L787" s="51">
        <f t="shared" ref="L787:M787" si="214">L788</f>
        <v>4000</v>
      </c>
      <c r="M787" s="51">
        <f t="shared" si="214"/>
        <v>4000</v>
      </c>
      <c r="N787" s="39">
        <f t="shared" si="192"/>
        <v>-1000</v>
      </c>
      <c r="O787" s="220">
        <f t="shared" si="185"/>
        <v>0</v>
      </c>
      <c r="P787" s="307"/>
      <c r="Q787" s="26"/>
      <c r="R787" s="26"/>
    </row>
    <row r="788" spans="1:18" ht="20.100000000000001" hidden="1" customHeight="1" x14ac:dyDescent="0.25">
      <c r="A788" s="199"/>
      <c r="B788" s="199"/>
      <c r="C788" s="199"/>
      <c r="D788" s="199"/>
      <c r="E788" s="196"/>
      <c r="F788" s="50" t="s">
        <v>188</v>
      </c>
      <c r="G788" s="205" t="s">
        <v>449</v>
      </c>
      <c r="H788" s="50" t="s">
        <v>187</v>
      </c>
      <c r="I788" s="45">
        <v>2000</v>
      </c>
      <c r="J788" s="324">
        <f>K788-I788</f>
        <v>-1000</v>
      </c>
      <c r="K788" s="324">
        <v>1000</v>
      </c>
      <c r="L788" s="46">
        <v>4000</v>
      </c>
      <c r="M788" s="46">
        <v>4000</v>
      </c>
      <c r="N788" s="39">
        <f t="shared" si="192"/>
        <v>-1000</v>
      </c>
      <c r="O788" s="220">
        <f t="shared" ref="O788:O851" si="215">N788-J788</f>
        <v>0</v>
      </c>
      <c r="P788" s="307"/>
      <c r="Q788" s="26"/>
      <c r="R788" s="26"/>
    </row>
    <row r="789" spans="1:18" ht="20.100000000000001" hidden="1" customHeight="1" x14ac:dyDescent="0.25">
      <c r="A789" s="199"/>
      <c r="B789" s="199"/>
      <c r="C789" s="199"/>
      <c r="D789" s="199"/>
      <c r="E789" s="196" t="s">
        <v>189</v>
      </c>
      <c r="F789" s="50"/>
      <c r="G789" s="205" t="s">
        <v>449</v>
      </c>
      <c r="H789" s="50" t="s">
        <v>190</v>
      </c>
      <c r="I789" s="45">
        <f>I790</f>
        <v>5000</v>
      </c>
      <c r="J789" s="324">
        <f>J790</f>
        <v>-2500</v>
      </c>
      <c r="K789" s="324">
        <f>K790</f>
        <v>2500</v>
      </c>
      <c r="L789" s="51">
        <f t="shared" ref="L789:M789" si="216">L790</f>
        <v>4000</v>
      </c>
      <c r="M789" s="51">
        <f t="shared" si="216"/>
        <v>4000</v>
      </c>
      <c r="N789" s="39">
        <f t="shared" si="192"/>
        <v>-2500</v>
      </c>
      <c r="O789" s="220">
        <f t="shared" si="215"/>
        <v>0</v>
      </c>
      <c r="P789" s="307"/>
      <c r="Q789" s="26"/>
      <c r="R789" s="26"/>
    </row>
    <row r="790" spans="1:18" ht="20.100000000000001" hidden="1" customHeight="1" x14ac:dyDescent="0.25">
      <c r="A790" s="199"/>
      <c r="B790" s="199"/>
      <c r="C790" s="199"/>
      <c r="D790" s="199"/>
      <c r="E790" s="196"/>
      <c r="F790" s="50" t="s">
        <v>191</v>
      </c>
      <c r="G790" s="205" t="s">
        <v>449</v>
      </c>
      <c r="H790" s="50" t="s">
        <v>190</v>
      </c>
      <c r="I790" s="45">
        <v>5000</v>
      </c>
      <c r="J790" s="324">
        <f>K790-I790</f>
        <v>-2500</v>
      </c>
      <c r="K790" s="324">
        <v>2500</v>
      </c>
      <c r="L790" s="46">
        <v>4000</v>
      </c>
      <c r="M790" s="46">
        <v>4000</v>
      </c>
      <c r="N790" s="39">
        <f t="shared" si="192"/>
        <v>-2500</v>
      </c>
      <c r="O790" s="220">
        <f t="shared" si="215"/>
        <v>0</v>
      </c>
      <c r="P790" s="307"/>
      <c r="Q790" s="26"/>
      <c r="R790" s="26"/>
    </row>
    <row r="791" spans="1:18" ht="20.100000000000001" hidden="1" customHeight="1" x14ac:dyDescent="0.25">
      <c r="A791" s="199"/>
      <c r="B791" s="199"/>
      <c r="C791" s="199"/>
      <c r="D791" s="199"/>
      <c r="E791" s="196" t="s">
        <v>192</v>
      </c>
      <c r="F791" s="50"/>
      <c r="G791" s="205" t="s">
        <v>449</v>
      </c>
      <c r="H791" s="50" t="s">
        <v>193</v>
      </c>
      <c r="I791" s="45">
        <f>I792+I793</f>
        <v>4700</v>
      </c>
      <c r="J791" s="324">
        <f>J792+J793</f>
        <v>300</v>
      </c>
      <c r="K791" s="324">
        <f>K792+K793</f>
        <v>5000</v>
      </c>
      <c r="L791" s="51">
        <f t="shared" ref="L791:M791" si="217">L792+L793</f>
        <v>10000</v>
      </c>
      <c r="M791" s="51">
        <f t="shared" si="217"/>
        <v>10000</v>
      </c>
      <c r="N791" s="39">
        <f t="shared" si="192"/>
        <v>300</v>
      </c>
      <c r="O791" s="220">
        <f t="shared" si="215"/>
        <v>0</v>
      </c>
      <c r="P791" s="307"/>
      <c r="Q791" s="26"/>
      <c r="R791" s="26"/>
    </row>
    <row r="792" spans="1:18" ht="20.100000000000001" hidden="1" customHeight="1" x14ac:dyDescent="0.25">
      <c r="A792" s="199"/>
      <c r="B792" s="199"/>
      <c r="C792" s="199"/>
      <c r="D792" s="199"/>
      <c r="E792" s="196"/>
      <c r="F792" s="50" t="s">
        <v>194</v>
      </c>
      <c r="G792" s="205" t="s">
        <v>449</v>
      </c>
      <c r="H792" s="50" t="s">
        <v>193</v>
      </c>
      <c r="I792" s="45">
        <v>0</v>
      </c>
      <c r="J792" s="324">
        <v>0</v>
      </c>
      <c r="K792" s="324">
        <v>0</v>
      </c>
      <c r="L792" s="46">
        <v>0</v>
      </c>
      <c r="M792" s="46">
        <v>0</v>
      </c>
      <c r="N792" s="39">
        <f t="shared" si="192"/>
        <v>0</v>
      </c>
      <c r="O792" s="220">
        <f t="shared" si="215"/>
        <v>0</v>
      </c>
      <c r="P792" s="307"/>
      <c r="Q792" s="26"/>
      <c r="R792" s="26"/>
    </row>
    <row r="793" spans="1:18" ht="20.100000000000001" hidden="1" customHeight="1" x14ac:dyDescent="0.25">
      <c r="A793" s="199"/>
      <c r="B793" s="199"/>
      <c r="C793" s="199"/>
      <c r="D793" s="199"/>
      <c r="E793" s="196"/>
      <c r="F793" s="50" t="s">
        <v>195</v>
      </c>
      <c r="G793" s="205" t="s">
        <v>449</v>
      </c>
      <c r="H793" s="50" t="s">
        <v>196</v>
      </c>
      <c r="I793" s="45">
        <v>4700</v>
      </c>
      <c r="J793" s="324">
        <f>K793-I793</f>
        <v>300</v>
      </c>
      <c r="K793" s="324">
        <v>5000</v>
      </c>
      <c r="L793" s="46">
        <v>10000</v>
      </c>
      <c r="M793" s="46">
        <v>10000</v>
      </c>
      <c r="N793" s="39">
        <f t="shared" si="192"/>
        <v>300</v>
      </c>
      <c r="O793" s="220">
        <f t="shared" si="215"/>
        <v>0</v>
      </c>
      <c r="P793" s="307"/>
      <c r="Q793" s="26"/>
      <c r="R793" s="26"/>
    </row>
    <row r="794" spans="1:18" ht="20.100000000000001" hidden="1" customHeight="1" x14ac:dyDescent="0.25">
      <c r="A794" s="199"/>
      <c r="B794" s="199"/>
      <c r="C794" s="199"/>
      <c r="D794" s="199">
        <v>3237</v>
      </c>
      <c r="E794" s="199"/>
      <c r="F794" s="56"/>
      <c r="G794" s="205" t="s">
        <v>449</v>
      </c>
      <c r="H794" s="50" t="s">
        <v>209</v>
      </c>
      <c r="I794" s="45">
        <f>I795+I797</f>
        <v>10500</v>
      </c>
      <c r="J794" s="324">
        <f>J795+J797</f>
        <v>4950</v>
      </c>
      <c r="K794" s="324">
        <f>K795+K797</f>
        <v>15450</v>
      </c>
      <c r="L794" s="51">
        <f t="shared" ref="L794:M794" si="218">L795</f>
        <v>15500</v>
      </c>
      <c r="M794" s="51">
        <f t="shared" si="218"/>
        <v>15500</v>
      </c>
      <c r="N794" s="39">
        <f t="shared" si="192"/>
        <v>4950</v>
      </c>
      <c r="O794" s="220">
        <f t="shared" si="215"/>
        <v>0</v>
      </c>
      <c r="P794" s="307"/>
      <c r="Q794" s="26"/>
      <c r="R794" s="26"/>
    </row>
    <row r="795" spans="1:18" ht="20.100000000000001" hidden="1" customHeight="1" x14ac:dyDescent="0.25">
      <c r="A795" s="199"/>
      <c r="B795" s="199"/>
      <c r="C795" s="199"/>
      <c r="D795" s="199"/>
      <c r="E795" s="196" t="s">
        <v>210</v>
      </c>
      <c r="F795" s="50"/>
      <c r="G795" s="205" t="s">
        <v>449</v>
      </c>
      <c r="H795" s="50" t="s">
        <v>211</v>
      </c>
      <c r="I795" s="45">
        <f t="shared" ref="I795:J795" si="219">I796</f>
        <v>10000</v>
      </c>
      <c r="J795" s="324">
        <f t="shared" si="219"/>
        <v>5000</v>
      </c>
      <c r="K795" s="324">
        <f>K796</f>
        <v>15000</v>
      </c>
      <c r="L795" s="51">
        <f t="shared" ref="L795:M795" si="220">L796</f>
        <v>15500</v>
      </c>
      <c r="M795" s="51">
        <f t="shared" si="220"/>
        <v>15500</v>
      </c>
      <c r="N795" s="39">
        <f t="shared" si="192"/>
        <v>5000</v>
      </c>
      <c r="O795" s="220">
        <f t="shared" si="215"/>
        <v>0</v>
      </c>
      <c r="P795" s="307"/>
      <c r="Q795" s="26"/>
      <c r="R795" s="26"/>
    </row>
    <row r="796" spans="1:18" ht="20.100000000000001" hidden="1" customHeight="1" x14ac:dyDescent="0.25">
      <c r="A796" s="199"/>
      <c r="B796" s="199"/>
      <c r="C796" s="199"/>
      <c r="D796" s="199"/>
      <c r="E796" s="196"/>
      <c r="F796" s="50" t="s">
        <v>212</v>
      </c>
      <c r="G796" s="205" t="s">
        <v>449</v>
      </c>
      <c r="H796" s="50" t="s">
        <v>211</v>
      </c>
      <c r="I796" s="45">
        <v>10000</v>
      </c>
      <c r="J796" s="324">
        <f>K796-I796</f>
        <v>5000</v>
      </c>
      <c r="K796" s="324">
        <v>15000</v>
      </c>
      <c r="L796" s="51">
        <v>15500</v>
      </c>
      <c r="M796" s="51">
        <v>15500</v>
      </c>
      <c r="N796" s="39">
        <f t="shared" si="192"/>
        <v>5000</v>
      </c>
      <c r="O796" s="220">
        <f t="shared" si="215"/>
        <v>0</v>
      </c>
      <c r="P796" s="307"/>
      <c r="Q796" s="26"/>
      <c r="R796" s="26"/>
    </row>
    <row r="797" spans="1:18" ht="20.100000000000001" hidden="1" customHeight="1" x14ac:dyDescent="0.25">
      <c r="A797" s="199"/>
      <c r="B797" s="199"/>
      <c r="C797" s="199"/>
      <c r="D797" s="199"/>
      <c r="E797" s="196" t="s">
        <v>213</v>
      </c>
      <c r="F797" s="50"/>
      <c r="G797" s="205" t="s">
        <v>449</v>
      </c>
      <c r="H797" s="50" t="s">
        <v>214</v>
      </c>
      <c r="I797" s="45">
        <f>I798</f>
        <v>500</v>
      </c>
      <c r="J797" s="324">
        <f>J798</f>
        <v>-50</v>
      </c>
      <c r="K797" s="324">
        <f>K798</f>
        <v>450</v>
      </c>
      <c r="L797" s="46"/>
      <c r="M797" s="46"/>
      <c r="N797" s="39">
        <f t="shared" si="192"/>
        <v>-50</v>
      </c>
      <c r="O797" s="220">
        <f t="shared" si="215"/>
        <v>0</v>
      </c>
      <c r="P797" s="307"/>
      <c r="Q797" s="26"/>
      <c r="R797" s="26"/>
    </row>
    <row r="798" spans="1:18" ht="20.100000000000001" hidden="1" customHeight="1" x14ac:dyDescent="0.25">
      <c r="A798" s="199"/>
      <c r="B798" s="199"/>
      <c r="C798" s="199"/>
      <c r="D798" s="199"/>
      <c r="E798" s="196"/>
      <c r="F798" s="50" t="s">
        <v>215</v>
      </c>
      <c r="G798" s="205" t="s">
        <v>449</v>
      </c>
      <c r="H798" s="50" t="s">
        <v>214</v>
      </c>
      <c r="I798" s="45">
        <v>500</v>
      </c>
      <c r="J798" s="324">
        <f>K798-I798</f>
        <v>-50</v>
      </c>
      <c r="K798" s="324">
        <v>450</v>
      </c>
      <c r="L798" s="46"/>
      <c r="M798" s="46"/>
      <c r="N798" s="39">
        <f t="shared" si="192"/>
        <v>-50</v>
      </c>
      <c r="O798" s="220">
        <f t="shared" si="215"/>
        <v>0</v>
      </c>
      <c r="P798" s="307"/>
      <c r="Q798" s="26"/>
      <c r="R798" s="26"/>
    </row>
    <row r="799" spans="1:18" ht="20.100000000000001" hidden="1" customHeight="1" x14ac:dyDescent="0.25">
      <c r="A799" s="199"/>
      <c r="B799" s="199"/>
      <c r="C799" s="199"/>
      <c r="D799" s="199"/>
      <c r="E799" s="196" t="s">
        <v>216</v>
      </c>
      <c r="F799" s="50"/>
      <c r="G799" s="205" t="s">
        <v>449</v>
      </c>
      <c r="H799" s="50" t="s">
        <v>217</v>
      </c>
      <c r="I799" s="45"/>
      <c r="J799" s="324"/>
      <c r="K799" s="324"/>
      <c r="L799" s="46"/>
      <c r="M799" s="46"/>
      <c r="N799" s="39">
        <f t="shared" si="192"/>
        <v>0</v>
      </c>
      <c r="O799" s="220">
        <f t="shared" si="215"/>
        <v>0</v>
      </c>
      <c r="P799" s="307"/>
      <c r="Q799" s="26"/>
      <c r="R799" s="26"/>
    </row>
    <row r="800" spans="1:18" ht="20.100000000000001" hidden="1" customHeight="1" x14ac:dyDescent="0.25">
      <c r="A800" s="199"/>
      <c r="B800" s="199"/>
      <c r="C800" s="199"/>
      <c r="D800" s="199"/>
      <c r="E800" s="196"/>
      <c r="F800" s="50" t="s">
        <v>218</v>
      </c>
      <c r="G800" s="205" t="s">
        <v>449</v>
      </c>
      <c r="H800" s="50" t="s">
        <v>217</v>
      </c>
      <c r="I800" s="45"/>
      <c r="J800" s="324"/>
      <c r="K800" s="324"/>
      <c r="L800" s="46"/>
      <c r="M800" s="46"/>
      <c r="N800" s="39">
        <f t="shared" si="192"/>
        <v>0</v>
      </c>
      <c r="O800" s="220">
        <f t="shared" si="215"/>
        <v>0</v>
      </c>
      <c r="P800" s="307"/>
      <c r="Q800" s="26"/>
      <c r="R800" s="26"/>
    </row>
    <row r="801" spans="1:18" ht="20.100000000000001" hidden="1" customHeight="1" x14ac:dyDescent="0.25">
      <c r="A801" s="199"/>
      <c r="B801" s="199"/>
      <c r="C801" s="199"/>
      <c r="D801" s="200">
        <v>3238</v>
      </c>
      <c r="E801" s="200"/>
      <c r="F801" s="68"/>
      <c r="G801" s="205" t="s">
        <v>449</v>
      </c>
      <c r="H801" s="65" t="s">
        <v>41</v>
      </c>
      <c r="I801" s="45">
        <f t="shared" ref="I801:K802" si="221">I802</f>
        <v>1300</v>
      </c>
      <c r="J801" s="324">
        <f t="shared" si="221"/>
        <v>-300</v>
      </c>
      <c r="K801" s="324">
        <f t="shared" si="221"/>
        <v>1000</v>
      </c>
      <c r="L801" s="51">
        <f t="shared" ref="L801:M801" si="222">L802</f>
        <v>2500</v>
      </c>
      <c r="M801" s="51">
        <f t="shared" si="222"/>
        <v>2500</v>
      </c>
      <c r="N801" s="39">
        <f t="shared" si="192"/>
        <v>-300</v>
      </c>
      <c r="O801" s="220">
        <f t="shared" si="215"/>
        <v>0</v>
      </c>
      <c r="P801" s="307"/>
      <c r="Q801" s="26"/>
      <c r="R801" s="26"/>
    </row>
    <row r="802" spans="1:18" ht="20.100000000000001" hidden="1" customHeight="1" x14ac:dyDescent="0.25">
      <c r="A802" s="199"/>
      <c r="B802" s="199"/>
      <c r="C802" s="199"/>
      <c r="D802" s="200"/>
      <c r="E802" s="196" t="s">
        <v>220</v>
      </c>
      <c r="F802" s="50"/>
      <c r="G802" s="205" t="s">
        <v>449</v>
      </c>
      <c r="H802" s="50" t="s">
        <v>221</v>
      </c>
      <c r="I802" s="45">
        <f t="shared" si="221"/>
        <v>1300</v>
      </c>
      <c r="J802" s="324">
        <f t="shared" si="221"/>
        <v>-300</v>
      </c>
      <c r="K802" s="324">
        <f t="shared" si="221"/>
        <v>1000</v>
      </c>
      <c r="L802" s="51">
        <f t="shared" ref="L802:M802" si="223">L803</f>
        <v>2500</v>
      </c>
      <c r="M802" s="51">
        <f t="shared" si="223"/>
        <v>2500</v>
      </c>
      <c r="N802" s="39">
        <f t="shared" si="192"/>
        <v>-300</v>
      </c>
      <c r="O802" s="220">
        <f t="shared" si="215"/>
        <v>0</v>
      </c>
    </row>
    <row r="803" spans="1:18" ht="20.100000000000001" hidden="1" customHeight="1" x14ac:dyDescent="0.25">
      <c r="A803" s="199"/>
      <c r="B803" s="199"/>
      <c r="C803" s="199"/>
      <c r="D803" s="200"/>
      <c r="E803" s="196"/>
      <c r="F803" s="50" t="s">
        <v>222</v>
      </c>
      <c r="G803" s="205" t="s">
        <v>449</v>
      </c>
      <c r="H803" s="50" t="s">
        <v>221</v>
      </c>
      <c r="I803" s="45">
        <v>1300</v>
      </c>
      <c r="J803" s="324">
        <f>K803-I803</f>
        <v>-300</v>
      </c>
      <c r="K803" s="324">
        <v>1000</v>
      </c>
      <c r="L803" s="46">
        <v>2500</v>
      </c>
      <c r="M803" s="46">
        <v>2500</v>
      </c>
      <c r="N803" s="39">
        <f t="shared" si="192"/>
        <v>-300</v>
      </c>
      <c r="O803" s="220">
        <f t="shared" si="215"/>
        <v>0</v>
      </c>
    </row>
    <row r="804" spans="1:18" ht="20.100000000000001" hidden="1" customHeight="1" x14ac:dyDescent="0.25">
      <c r="A804" s="199"/>
      <c r="B804" s="199"/>
      <c r="C804" s="199"/>
      <c r="D804" s="200">
        <v>3239</v>
      </c>
      <c r="E804" s="200"/>
      <c r="F804" s="68"/>
      <c r="G804" s="205" t="s">
        <v>449</v>
      </c>
      <c r="H804" s="65" t="s">
        <v>42</v>
      </c>
      <c r="I804" s="45">
        <f>I809</f>
        <v>900</v>
      </c>
      <c r="J804" s="324">
        <f>J809</f>
        <v>-250</v>
      </c>
      <c r="K804" s="324">
        <f>K809</f>
        <v>650</v>
      </c>
      <c r="L804" s="51">
        <f t="shared" ref="L804:M804" si="224">L809</f>
        <v>1000</v>
      </c>
      <c r="M804" s="51">
        <f t="shared" si="224"/>
        <v>1000</v>
      </c>
      <c r="N804" s="39">
        <f t="shared" si="192"/>
        <v>-250</v>
      </c>
      <c r="O804" s="220">
        <f t="shared" si="215"/>
        <v>0</v>
      </c>
    </row>
    <row r="805" spans="1:18" ht="30" hidden="1" customHeight="1" x14ac:dyDescent="0.25">
      <c r="A805" s="199"/>
      <c r="B805" s="199"/>
      <c r="C805" s="199"/>
      <c r="D805" s="200"/>
      <c r="E805" s="196" t="s">
        <v>223</v>
      </c>
      <c r="F805" s="50"/>
      <c r="G805" s="205" t="s">
        <v>449</v>
      </c>
      <c r="H805" s="50" t="s">
        <v>224</v>
      </c>
      <c r="I805" s="45"/>
      <c r="J805" s="324"/>
      <c r="K805" s="324"/>
      <c r="L805" s="46"/>
      <c r="M805" s="46"/>
      <c r="N805" s="39">
        <f t="shared" si="192"/>
        <v>0</v>
      </c>
      <c r="O805" s="220">
        <f t="shared" si="215"/>
        <v>0</v>
      </c>
    </row>
    <row r="806" spans="1:18" ht="30" hidden="1" customHeight="1" x14ac:dyDescent="0.25">
      <c r="A806" s="199"/>
      <c r="B806" s="199"/>
      <c r="C806" s="199"/>
      <c r="D806" s="200"/>
      <c r="E806" s="196"/>
      <c r="F806" s="50" t="s">
        <v>225</v>
      </c>
      <c r="G806" s="205" t="s">
        <v>449</v>
      </c>
      <c r="H806" s="50" t="s">
        <v>224</v>
      </c>
      <c r="I806" s="45"/>
      <c r="J806" s="324"/>
      <c r="K806" s="324"/>
      <c r="L806" s="46"/>
      <c r="M806" s="46"/>
      <c r="N806" s="39">
        <f t="shared" si="192"/>
        <v>0</v>
      </c>
      <c r="O806" s="220">
        <f t="shared" si="215"/>
        <v>0</v>
      </c>
    </row>
    <row r="807" spans="1:18" ht="20.100000000000001" hidden="1" customHeight="1" x14ac:dyDescent="0.25">
      <c r="A807" s="199"/>
      <c r="B807" s="199"/>
      <c r="C807" s="199"/>
      <c r="D807" s="200"/>
      <c r="E807" s="196" t="s">
        <v>226</v>
      </c>
      <c r="F807" s="50"/>
      <c r="G807" s="205" t="s">
        <v>449</v>
      </c>
      <c r="H807" s="50" t="s">
        <v>227</v>
      </c>
      <c r="I807" s="45"/>
      <c r="J807" s="324"/>
      <c r="K807" s="324"/>
      <c r="L807" s="46"/>
      <c r="M807" s="46"/>
      <c r="N807" s="39">
        <f t="shared" si="192"/>
        <v>0</v>
      </c>
      <c r="O807" s="220">
        <f t="shared" si="215"/>
        <v>0</v>
      </c>
    </row>
    <row r="808" spans="1:18" ht="20.100000000000001" hidden="1" customHeight="1" x14ac:dyDescent="0.25">
      <c r="A808" s="199"/>
      <c r="B808" s="199"/>
      <c r="C808" s="199"/>
      <c r="D808" s="200"/>
      <c r="E808" s="196"/>
      <c r="F808" s="50" t="s">
        <v>228</v>
      </c>
      <c r="G808" s="205" t="s">
        <v>449</v>
      </c>
      <c r="H808" s="50" t="s">
        <v>227</v>
      </c>
      <c r="I808" s="45"/>
      <c r="J808" s="324"/>
      <c r="K808" s="324"/>
      <c r="L808" s="46"/>
      <c r="M808" s="46"/>
      <c r="N808" s="39">
        <f t="shared" si="192"/>
        <v>0</v>
      </c>
      <c r="O808" s="220">
        <f t="shared" si="215"/>
        <v>0</v>
      </c>
    </row>
    <row r="809" spans="1:18" ht="20.100000000000001" hidden="1" customHeight="1" x14ac:dyDescent="0.25">
      <c r="A809" s="199"/>
      <c r="B809" s="199"/>
      <c r="C809" s="199"/>
      <c r="D809" s="200"/>
      <c r="E809" s="196" t="s">
        <v>229</v>
      </c>
      <c r="F809" s="50"/>
      <c r="G809" s="205" t="s">
        <v>449</v>
      </c>
      <c r="H809" s="50" t="s">
        <v>230</v>
      </c>
      <c r="I809" s="45">
        <f>I810</f>
        <v>900</v>
      </c>
      <c r="J809" s="324">
        <f>J810</f>
        <v>-250</v>
      </c>
      <c r="K809" s="324">
        <f>K810</f>
        <v>650</v>
      </c>
      <c r="L809" s="51">
        <f t="shared" ref="L809:M809" si="225">L810</f>
        <v>1000</v>
      </c>
      <c r="M809" s="51">
        <f t="shared" si="225"/>
        <v>1000</v>
      </c>
      <c r="N809" s="39">
        <f t="shared" si="192"/>
        <v>-250</v>
      </c>
      <c r="O809" s="220">
        <f t="shared" si="215"/>
        <v>0</v>
      </c>
    </row>
    <row r="810" spans="1:18" ht="20.100000000000001" hidden="1" customHeight="1" x14ac:dyDescent="0.25">
      <c r="A810" s="199"/>
      <c r="B810" s="199"/>
      <c r="C810" s="199"/>
      <c r="D810" s="200"/>
      <c r="E810" s="196"/>
      <c r="F810" s="50" t="s">
        <v>231</v>
      </c>
      <c r="G810" s="205" t="s">
        <v>449</v>
      </c>
      <c r="H810" s="50" t="s">
        <v>230</v>
      </c>
      <c r="I810" s="45">
        <v>900</v>
      </c>
      <c r="J810" s="324">
        <f>K810-I810</f>
        <v>-250</v>
      </c>
      <c r="K810" s="324">
        <v>650</v>
      </c>
      <c r="L810" s="46">
        <v>1000</v>
      </c>
      <c r="M810" s="46">
        <v>1000</v>
      </c>
      <c r="N810" s="39">
        <f t="shared" si="192"/>
        <v>-250</v>
      </c>
      <c r="O810" s="220">
        <f t="shared" si="215"/>
        <v>0</v>
      </c>
    </row>
    <row r="811" spans="1:18" ht="20.100000000000001" hidden="1" customHeight="1" x14ac:dyDescent="0.25">
      <c r="A811" s="199"/>
      <c r="B811" s="199"/>
      <c r="C811" s="199"/>
      <c r="D811" s="200"/>
      <c r="E811" s="196" t="s">
        <v>232</v>
      </c>
      <c r="F811" s="50"/>
      <c r="G811" s="205" t="s">
        <v>449</v>
      </c>
      <c r="H811" s="50" t="s">
        <v>233</v>
      </c>
      <c r="I811" s="45"/>
      <c r="J811" s="324"/>
      <c r="K811" s="324"/>
      <c r="L811" s="43"/>
      <c r="M811" s="43"/>
      <c r="N811" s="39">
        <f t="shared" si="192"/>
        <v>0</v>
      </c>
      <c r="O811" s="220">
        <f t="shared" si="215"/>
        <v>0</v>
      </c>
    </row>
    <row r="812" spans="1:18" ht="20.100000000000001" hidden="1" customHeight="1" x14ac:dyDescent="0.25">
      <c r="A812" s="199"/>
      <c r="B812" s="199"/>
      <c r="C812" s="199"/>
      <c r="D812" s="200"/>
      <c r="E812" s="196"/>
      <c r="F812" s="50" t="s">
        <v>234</v>
      </c>
      <c r="G812" s="205" t="s">
        <v>449</v>
      </c>
      <c r="H812" s="50" t="s">
        <v>233</v>
      </c>
      <c r="I812" s="45"/>
      <c r="J812" s="324"/>
      <c r="K812" s="324"/>
      <c r="L812" s="43"/>
      <c r="M812" s="43"/>
      <c r="N812" s="39">
        <f t="shared" si="192"/>
        <v>0</v>
      </c>
      <c r="O812" s="220">
        <f t="shared" si="215"/>
        <v>0</v>
      </c>
    </row>
    <row r="813" spans="1:18" ht="20.100000000000001" hidden="1" customHeight="1" x14ac:dyDescent="0.25">
      <c r="A813" s="199"/>
      <c r="B813" s="197">
        <v>34</v>
      </c>
      <c r="C813" s="199"/>
      <c r="D813" s="200"/>
      <c r="E813" s="196"/>
      <c r="F813" s="50"/>
      <c r="G813" s="205"/>
      <c r="H813" s="55" t="s">
        <v>51</v>
      </c>
      <c r="I813" s="37">
        <f t="shared" ref="I813:K816" si="226">I814</f>
        <v>0</v>
      </c>
      <c r="J813" s="323">
        <f t="shared" si="226"/>
        <v>0</v>
      </c>
      <c r="K813" s="323">
        <f t="shared" si="226"/>
        <v>0</v>
      </c>
      <c r="L813" s="57">
        <f t="shared" ref="L813:M813" si="227">L814</f>
        <v>500</v>
      </c>
      <c r="M813" s="57">
        <f t="shared" si="227"/>
        <v>500</v>
      </c>
      <c r="N813" s="39">
        <f t="shared" si="192"/>
        <v>0</v>
      </c>
      <c r="O813" s="220">
        <f t="shared" si="215"/>
        <v>0</v>
      </c>
    </row>
    <row r="814" spans="1:18" s="170" customFormat="1" ht="20.100000000000001" hidden="1" customHeight="1" x14ac:dyDescent="0.25">
      <c r="A814" s="199"/>
      <c r="B814" s="197"/>
      <c r="C814" s="197">
        <v>343</v>
      </c>
      <c r="D814" s="200"/>
      <c r="E814" s="196"/>
      <c r="F814" s="50"/>
      <c r="G814" s="205" t="s">
        <v>449</v>
      </c>
      <c r="H814" s="55" t="s">
        <v>52</v>
      </c>
      <c r="I814" s="37">
        <f t="shared" si="226"/>
        <v>0</v>
      </c>
      <c r="J814" s="323">
        <f t="shared" si="226"/>
        <v>0</v>
      </c>
      <c r="K814" s="323">
        <f t="shared" si="226"/>
        <v>0</v>
      </c>
      <c r="L814" s="167">
        <f t="shared" ref="L814:M814" si="228">L815</f>
        <v>500</v>
      </c>
      <c r="M814" s="167">
        <f t="shared" si="228"/>
        <v>500</v>
      </c>
      <c r="N814" s="39">
        <f t="shared" si="192"/>
        <v>0</v>
      </c>
      <c r="O814" s="220">
        <f t="shared" si="215"/>
        <v>0</v>
      </c>
      <c r="P814" s="308"/>
      <c r="Q814" s="169"/>
      <c r="R814" s="169"/>
    </row>
    <row r="815" spans="1:18" ht="28.5" hidden="1" customHeight="1" x14ac:dyDescent="0.25">
      <c r="A815" s="199"/>
      <c r="B815" s="199"/>
      <c r="C815" s="199"/>
      <c r="D815" s="200">
        <v>3431</v>
      </c>
      <c r="E815" s="196"/>
      <c r="F815" s="50"/>
      <c r="G815" s="205" t="s">
        <v>449</v>
      </c>
      <c r="H815" s="50" t="s">
        <v>53</v>
      </c>
      <c r="I815" s="45">
        <f t="shared" si="226"/>
        <v>0</v>
      </c>
      <c r="J815" s="324">
        <f t="shared" si="226"/>
        <v>0</v>
      </c>
      <c r="K815" s="324">
        <f t="shared" si="226"/>
        <v>0</v>
      </c>
      <c r="L815" s="51">
        <f t="shared" ref="L815:M815" si="229">L816</f>
        <v>500</v>
      </c>
      <c r="M815" s="51">
        <f t="shared" si="229"/>
        <v>500</v>
      </c>
      <c r="N815" s="39">
        <f t="shared" si="192"/>
        <v>0</v>
      </c>
      <c r="O815" s="220">
        <f t="shared" si="215"/>
        <v>0</v>
      </c>
    </row>
    <row r="816" spans="1:18" ht="20.100000000000001" hidden="1" customHeight="1" x14ac:dyDescent="0.25">
      <c r="A816" s="199"/>
      <c r="B816" s="199"/>
      <c r="C816" s="199"/>
      <c r="D816" s="199"/>
      <c r="E816" s="196" t="s">
        <v>277</v>
      </c>
      <c r="F816" s="50"/>
      <c r="G816" s="205" t="s">
        <v>449</v>
      </c>
      <c r="H816" s="50" t="s">
        <v>278</v>
      </c>
      <c r="I816" s="45">
        <f t="shared" si="226"/>
        <v>0</v>
      </c>
      <c r="J816" s="324">
        <f>K816-I816</f>
        <v>0</v>
      </c>
      <c r="K816" s="324">
        <f>K817</f>
        <v>0</v>
      </c>
      <c r="L816" s="51">
        <f t="shared" ref="L816:M816" si="230">L817</f>
        <v>500</v>
      </c>
      <c r="M816" s="51">
        <f t="shared" si="230"/>
        <v>500</v>
      </c>
      <c r="N816" s="39">
        <f t="shared" si="192"/>
        <v>0</v>
      </c>
      <c r="O816" s="220">
        <f t="shared" si="215"/>
        <v>0</v>
      </c>
    </row>
    <row r="817" spans="1:18" ht="20.100000000000001" hidden="1" customHeight="1" x14ac:dyDescent="0.25">
      <c r="A817" s="199"/>
      <c r="B817" s="199"/>
      <c r="C817" s="199"/>
      <c r="D817" s="199"/>
      <c r="E817" s="196"/>
      <c r="F817" s="50" t="s">
        <v>279</v>
      </c>
      <c r="G817" s="205" t="s">
        <v>449</v>
      </c>
      <c r="H817" s="50" t="s">
        <v>278</v>
      </c>
      <c r="I817" s="45">
        <v>0</v>
      </c>
      <c r="J817" s="324">
        <f>K817-I817</f>
        <v>0</v>
      </c>
      <c r="K817" s="324">
        <v>0</v>
      </c>
      <c r="L817" s="43">
        <v>500</v>
      </c>
      <c r="M817" s="43">
        <v>500</v>
      </c>
      <c r="N817" s="39">
        <f t="shared" si="192"/>
        <v>0</v>
      </c>
      <c r="O817" s="220">
        <f t="shared" si="215"/>
        <v>0</v>
      </c>
    </row>
    <row r="818" spans="1:18" s="32" customFormat="1" ht="20.100000000000001" hidden="1" customHeight="1" x14ac:dyDescent="0.25">
      <c r="A818" s="197"/>
      <c r="B818" s="197">
        <v>38</v>
      </c>
      <c r="C818" s="197"/>
      <c r="D818" s="247"/>
      <c r="E818" s="247"/>
      <c r="F818" s="248"/>
      <c r="G818" s="246"/>
      <c r="H818" s="249" t="s">
        <v>57</v>
      </c>
      <c r="I818" s="37">
        <f t="shared" ref="I818:K821" si="231">I819</f>
        <v>0</v>
      </c>
      <c r="J818" s="323">
        <f t="shared" si="231"/>
        <v>0</v>
      </c>
      <c r="K818" s="323">
        <f t="shared" si="231"/>
        <v>0</v>
      </c>
      <c r="L818" s="43"/>
      <c r="M818" s="43"/>
      <c r="N818" s="39">
        <f t="shared" si="192"/>
        <v>0</v>
      </c>
      <c r="O818" s="220">
        <f t="shared" si="215"/>
        <v>0</v>
      </c>
      <c r="P818" s="311"/>
      <c r="Q818" s="31"/>
      <c r="R818" s="31"/>
    </row>
    <row r="819" spans="1:18" s="32" customFormat="1" ht="20.100000000000001" hidden="1" customHeight="1" x14ac:dyDescent="0.25">
      <c r="A819" s="197"/>
      <c r="B819" s="197"/>
      <c r="C819" s="197">
        <v>381</v>
      </c>
      <c r="D819" s="247"/>
      <c r="E819" s="247"/>
      <c r="F819" s="248"/>
      <c r="G819" s="246"/>
      <c r="H819" s="249" t="s">
        <v>361</v>
      </c>
      <c r="I819" s="37">
        <f t="shared" si="231"/>
        <v>0</v>
      </c>
      <c r="J819" s="323">
        <f t="shared" si="231"/>
        <v>0</v>
      </c>
      <c r="K819" s="323">
        <f t="shared" si="231"/>
        <v>0</v>
      </c>
      <c r="L819" s="43"/>
      <c r="M819" s="43"/>
      <c r="N819" s="39">
        <f t="shared" ref="N819:N882" si="232">K819-I819</f>
        <v>0</v>
      </c>
      <c r="O819" s="220">
        <f t="shared" si="215"/>
        <v>0</v>
      </c>
      <c r="P819" s="311"/>
      <c r="Q819" s="31"/>
      <c r="R819" s="31"/>
    </row>
    <row r="820" spans="1:18" ht="20.100000000000001" hidden="1" customHeight="1" x14ac:dyDescent="0.25">
      <c r="A820" s="199"/>
      <c r="B820" s="199"/>
      <c r="C820" s="199"/>
      <c r="D820" s="200">
        <v>3811</v>
      </c>
      <c r="E820" s="200"/>
      <c r="F820" s="68"/>
      <c r="G820" s="205">
        <v>63</v>
      </c>
      <c r="H820" s="65" t="s">
        <v>59</v>
      </c>
      <c r="I820" s="45">
        <f t="shared" si="231"/>
        <v>0</v>
      </c>
      <c r="J820" s="324">
        <f t="shared" si="231"/>
        <v>0</v>
      </c>
      <c r="K820" s="324">
        <f t="shared" si="231"/>
        <v>0</v>
      </c>
      <c r="L820" s="43"/>
      <c r="M820" s="43"/>
      <c r="N820" s="39">
        <f t="shared" si="232"/>
        <v>0</v>
      </c>
      <c r="O820" s="220">
        <f t="shared" si="215"/>
        <v>0</v>
      </c>
    </row>
    <row r="821" spans="1:18" ht="30" hidden="1" customHeight="1" x14ac:dyDescent="0.25">
      <c r="A821" s="199"/>
      <c r="B821" s="199"/>
      <c r="C821" s="199"/>
      <c r="D821" s="200"/>
      <c r="E821" s="196" t="s">
        <v>362</v>
      </c>
      <c r="F821" s="50"/>
      <c r="G821" s="205">
        <v>63</v>
      </c>
      <c r="H821" s="50" t="s">
        <v>363</v>
      </c>
      <c r="I821" s="45">
        <f t="shared" si="231"/>
        <v>0</v>
      </c>
      <c r="J821" s="324">
        <f t="shared" si="231"/>
        <v>0</v>
      </c>
      <c r="K821" s="324">
        <f t="shared" si="231"/>
        <v>0</v>
      </c>
      <c r="L821" s="43"/>
      <c r="M821" s="43"/>
      <c r="N821" s="39">
        <f t="shared" si="232"/>
        <v>0</v>
      </c>
      <c r="O821" s="220">
        <f t="shared" si="215"/>
        <v>0</v>
      </c>
    </row>
    <row r="822" spans="1:18" ht="30" hidden="1" customHeight="1" x14ac:dyDescent="0.25">
      <c r="A822" s="199"/>
      <c r="B822" s="199"/>
      <c r="C822" s="199"/>
      <c r="D822" s="200"/>
      <c r="E822" s="196"/>
      <c r="F822" s="50" t="s">
        <v>364</v>
      </c>
      <c r="G822" s="205">
        <v>63</v>
      </c>
      <c r="H822" s="50" t="s">
        <v>363</v>
      </c>
      <c r="I822" s="45">
        <v>0</v>
      </c>
      <c r="J822" s="324">
        <v>0</v>
      </c>
      <c r="K822" s="324">
        <f>I822+J822</f>
        <v>0</v>
      </c>
      <c r="L822" s="43"/>
      <c r="M822" s="43"/>
      <c r="N822" s="39">
        <f t="shared" si="232"/>
        <v>0</v>
      </c>
      <c r="O822" s="220">
        <f t="shared" si="215"/>
        <v>0</v>
      </c>
    </row>
    <row r="823" spans="1:18" ht="30" hidden="1" customHeight="1" x14ac:dyDescent="0.25">
      <c r="A823" s="197"/>
      <c r="B823" s="197"/>
      <c r="C823" s="197"/>
      <c r="D823" s="197"/>
      <c r="E823" s="197"/>
      <c r="F823" s="54"/>
      <c r="G823" s="235"/>
      <c r="H823" s="241" t="s">
        <v>441</v>
      </c>
      <c r="I823" s="45"/>
      <c r="J823" s="324"/>
      <c r="K823" s="324"/>
      <c r="L823" s="43"/>
      <c r="M823" s="43"/>
      <c r="N823" s="39">
        <f t="shared" si="232"/>
        <v>0</v>
      </c>
      <c r="O823" s="220">
        <f t="shared" si="215"/>
        <v>0</v>
      </c>
    </row>
    <row r="824" spans="1:18" ht="30" hidden="1" customHeight="1" x14ac:dyDescent="0.25">
      <c r="A824" s="197"/>
      <c r="B824" s="197"/>
      <c r="C824" s="197"/>
      <c r="D824" s="197"/>
      <c r="E824" s="197"/>
      <c r="F824" s="54"/>
      <c r="G824" s="245"/>
      <c r="H824" s="54" t="s">
        <v>439</v>
      </c>
      <c r="I824" s="54"/>
      <c r="J824" s="326"/>
      <c r="K824" s="326"/>
      <c r="L824" s="43"/>
      <c r="M824" s="43"/>
      <c r="N824" s="39">
        <f t="shared" si="232"/>
        <v>0</v>
      </c>
      <c r="O824" s="220">
        <f t="shared" si="215"/>
        <v>0</v>
      </c>
    </row>
    <row r="825" spans="1:18" ht="30" hidden="1" customHeight="1" x14ac:dyDescent="0.25">
      <c r="A825" s="197">
        <v>3</v>
      </c>
      <c r="B825" s="197"/>
      <c r="C825" s="197"/>
      <c r="D825" s="197"/>
      <c r="E825" s="197"/>
      <c r="F825" s="54"/>
      <c r="G825" s="235"/>
      <c r="H825" s="55" t="s">
        <v>82</v>
      </c>
      <c r="I825" s="37">
        <f>I826+I858+I947+I952</f>
        <v>0</v>
      </c>
      <c r="J825" s="323">
        <f>J826+J858+J947+J952</f>
        <v>0</v>
      </c>
      <c r="K825" s="323">
        <f>K826+K858+K947+K952</f>
        <v>0</v>
      </c>
      <c r="L825" s="43"/>
      <c r="M825" s="43"/>
      <c r="N825" s="39">
        <f t="shared" si="232"/>
        <v>0</v>
      </c>
      <c r="O825" s="220">
        <f t="shared" si="215"/>
        <v>0</v>
      </c>
      <c r="P825" s="219"/>
    </row>
    <row r="826" spans="1:18" ht="30" hidden="1" customHeight="1" x14ac:dyDescent="0.25">
      <c r="A826" s="197"/>
      <c r="B826" s="197">
        <v>31</v>
      </c>
      <c r="C826" s="197"/>
      <c r="D826" s="197"/>
      <c r="E826" s="197"/>
      <c r="F826" s="54"/>
      <c r="G826" s="235"/>
      <c r="H826" s="55" t="s">
        <v>13</v>
      </c>
      <c r="I826" s="37">
        <f>I827+I837+I849</f>
        <v>0</v>
      </c>
      <c r="J826" s="323">
        <f>J827+J837+J849</f>
        <v>0</v>
      </c>
      <c r="K826" s="323">
        <f>K827+K837+K849</f>
        <v>0</v>
      </c>
      <c r="L826" s="43"/>
      <c r="M826" s="43"/>
      <c r="N826" s="39">
        <f t="shared" si="232"/>
        <v>0</v>
      </c>
      <c r="O826" s="220">
        <f t="shared" si="215"/>
        <v>0</v>
      </c>
    </row>
    <row r="827" spans="1:18" s="170" customFormat="1" ht="30" hidden="1" customHeight="1" x14ac:dyDescent="0.25">
      <c r="A827" s="197"/>
      <c r="B827" s="197"/>
      <c r="C827" s="197">
        <v>311</v>
      </c>
      <c r="D827" s="197"/>
      <c r="E827" s="197"/>
      <c r="F827" s="54"/>
      <c r="G827" s="235"/>
      <c r="H827" s="55" t="s">
        <v>14</v>
      </c>
      <c r="I827" s="37">
        <f>I828+I834</f>
        <v>0</v>
      </c>
      <c r="J827" s="323">
        <f>J828+J834</f>
        <v>0</v>
      </c>
      <c r="K827" s="323">
        <f>K828+K834</f>
        <v>0</v>
      </c>
      <c r="L827" s="164"/>
      <c r="M827" s="164"/>
      <c r="N827" s="39">
        <f t="shared" si="232"/>
        <v>0</v>
      </c>
      <c r="O827" s="220">
        <f t="shared" si="215"/>
        <v>0</v>
      </c>
      <c r="P827" s="308"/>
      <c r="Q827" s="169"/>
      <c r="R827" s="169"/>
    </row>
    <row r="828" spans="1:18" ht="30" hidden="1" customHeight="1" x14ac:dyDescent="0.25">
      <c r="A828" s="199"/>
      <c r="B828" s="199"/>
      <c r="C828" s="199"/>
      <c r="D828" s="199">
        <v>3111</v>
      </c>
      <c r="E828" s="199"/>
      <c r="F828" s="56"/>
      <c r="G828" s="205" t="s">
        <v>445</v>
      </c>
      <c r="H828" s="50" t="s">
        <v>15</v>
      </c>
      <c r="I828" s="45">
        <f t="shared" ref="I828:K829" si="233">I829</f>
        <v>0</v>
      </c>
      <c r="J828" s="324">
        <f t="shared" si="233"/>
        <v>0</v>
      </c>
      <c r="K828" s="324">
        <f t="shared" si="233"/>
        <v>0</v>
      </c>
      <c r="L828" s="43"/>
      <c r="M828" s="43"/>
      <c r="N828" s="39">
        <f t="shared" si="232"/>
        <v>0</v>
      </c>
      <c r="O828" s="220">
        <f t="shared" si="215"/>
        <v>0</v>
      </c>
      <c r="P828" s="80"/>
    </row>
    <row r="829" spans="1:18" ht="30" hidden="1" customHeight="1" x14ac:dyDescent="0.25">
      <c r="A829" s="199"/>
      <c r="B829" s="199"/>
      <c r="C829" s="199"/>
      <c r="D829" s="199"/>
      <c r="E829" s="196" t="s">
        <v>291</v>
      </c>
      <c r="F829" s="50"/>
      <c r="G829" s="205" t="s">
        <v>445</v>
      </c>
      <c r="H829" s="50" t="s">
        <v>292</v>
      </c>
      <c r="I829" s="45">
        <f t="shared" si="233"/>
        <v>0</v>
      </c>
      <c r="J829" s="324">
        <f t="shared" si="233"/>
        <v>0</v>
      </c>
      <c r="K829" s="324">
        <f t="shared" si="233"/>
        <v>0</v>
      </c>
      <c r="L829" s="43"/>
      <c r="M829" s="43"/>
      <c r="N829" s="39">
        <f t="shared" si="232"/>
        <v>0</v>
      </c>
      <c r="O829" s="220">
        <f t="shared" si="215"/>
        <v>0</v>
      </c>
    </row>
    <row r="830" spans="1:18" ht="30" hidden="1" customHeight="1" x14ac:dyDescent="0.25">
      <c r="A830" s="199"/>
      <c r="B830" s="199"/>
      <c r="C830" s="199"/>
      <c r="D830" s="199"/>
      <c r="E830" s="196"/>
      <c r="F830" s="50" t="s">
        <v>293</v>
      </c>
      <c r="G830" s="205" t="s">
        <v>445</v>
      </c>
      <c r="H830" s="50" t="s">
        <v>292</v>
      </c>
      <c r="I830" s="45">
        <v>0</v>
      </c>
      <c r="J830" s="324">
        <f>K830-I830</f>
        <v>0</v>
      </c>
      <c r="K830" s="324">
        <v>0</v>
      </c>
      <c r="L830" s="43"/>
      <c r="M830" s="43"/>
      <c r="N830" s="39">
        <f t="shared" si="232"/>
        <v>0</v>
      </c>
      <c r="O830" s="220">
        <f t="shared" si="215"/>
        <v>0</v>
      </c>
      <c r="P830" s="80"/>
      <c r="Q830" s="47"/>
    </row>
    <row r="831" spans="1:18" ht="30" hidden="1" customHeight="1" x14ac:dyDescent="0.25">
      <c r="A831" s="199"/>
      <c r="B831" s="199"/>
      <c r="C831" s="199"/>
      <c r="D831" s="199">
        <v>3113</v>
      </c>
      <c r="E831" s="199"/>
      <c r="F831" s="56"/>
      <c r="G831" s="205" t="s">
        <v>445</v>
      </c>
      <c r="H831" s="50" t="s">
        <v>16</v>
      </c>
      <c r="I831" s="45"/>
      <c r="J831" s="324"/>
      <c r="K831" s="324"/>
      <c r="L831" s="43"/>
      <c r="M831" s="43"/>
      <c r="N831" s="39">
        <f t="shared" si="232"/>
        <v>0</v>
      </c>
      <c r="O831" s="220">
        <f t="shared" si="215"/>
        <v>0</v>
      </c>
    </row>
    <row r="832" spans="1:18" ht="30" hidden="1" customHeight="1" x14ac:dyDescent="0.25">
      <c r="A832" s="199"/>
      <c r="B832" s="199"/>
      <c r="C832" s="199"/>
      <c r="D832" s="199"/>
      <c r="E832" s="196" t="s">
        <v>295</v>
      </c>
      <c r="F832" s="50"/>
      <c r="G832" s="205" t="s">
        <v>445</v>
      </c>
      <c r="H832" s="50" t="s">
        <v>16</v>
      </c>
      <c r="I832" s="45"/>
      <c r="J832" s="324"/>
      <c r="K832" s="324"/>
      <c r="L832" s="43"/>
      <c r="M832" s="43"/>
      <c r="N832" s="39">
        <f t="shared" si="232"/>
        <v>0</v>
      </c>
      <c r="O832" s="220">
        <f t="shared" si="215"/>
        <v>0</v>
      </c>
    </row>
    <row r="833" spans="1:15" ht="30" hidden="1" customHeight="1" x14ac:dyDescent="0.25">
      <c r="A833" s="199"/>
      <c r="B833" s="199"/>
      <c r="C833" s="199"/>
      <c r="D833" s="199"/>
      <c r="E833" s="196"/>
      <c r="F833" s="50" t="s">
        <v>296</v>
      </c>
      <c r="G833" s="205" t="s">
        <v>445</v>
      </c>
      <c r="H833" s="50" t="s">
        <v>16</v>
      </c>
      <c r="I833" s="45"/>
      <c r="J833" s="324"/>
      <c r="K833" s="324"/>
      <c r="L833" s="43"/>
      <c r="M833" s="43"/>
      <c r="N833" s="39">
        <f t="shared" si="232"/>
        <v>0</v>
      </c>
      <c r="O833" s="220">
        <f t="shared" si="215"/>
        <v>0</v>
      </c>
    </row>
    <row r="834" spans="1:15" ht="30" hidden="1" customHeight="1" x14ac:dyDescent="0.25">
      <c r="A834" s="199"/>
      <c r="B834" s="199"/>
      <c r="C834" s="199"/>
      <c r="D834" s="199">
        <v>3114</v>
      </c>
      <c r="E834" s="199"/>
      <c r="F834" s="56"/>
      <c r="G834" s="205" t="s">
        <v>445</v>
      </c>
      <c r="H834" s="50" t="s">
        <v>17</v>
      </c>
      <c r="I834" s="45">
        <f t="shared" ref="I834:K835" si="234">I835</f>
        <v>0</v>
      </c>
      <c r="J834" s="324">
        <f t="shared" si="234"/>
        <v>0</v>
      </c>
      <c r="K834" s="324">
        <f t="shared" si="234"/>
        <v>0</v>
      </c>
      <c r="L834" s="43"/>
      <c r="M834" s="43"/>
      <c r="N834" s="39">
        <f t="shared" si="232"/>
        <v>0</v>
      </c>
      <c r="O834" s="220">
        <f t="shared" si="215"/>
        <v>0</v>
      </c>
    </row>
    <row r="835" spans="1:15" ht="30" hidden="1" customHeight="1" x14ac:dyDescent="0.25">
      <c r="A835" s="199"/>
      <c r="B835" s="199"/>
      <c r="C835" s="199"/>
      <c r="D835" s="199"/>
      <c r="E835" s="196" t="s">
        <v>297</v>
      </c>
      <c r="F835" s="50"/>
      <c r="G835" s="205" t="s">
        <v>445</v>
      </c>
      <c r="H835" s="50" t="s">
        <v>17</v>
      </c>
      <c r="I835" s="45">
        <f t="shared" si="234"/>
        <v>0</v>
      </c>
      <c r="J835" s="324">
        <f t="shared" si="234"/>
        <v>0</v>
      </c>
      <c r="K835" s="324">
        <f t="shared" si="234"/>
        <v>0</v>
      </c>
      <c r="L835" s="43"/>
      <c r="M835" s="43"/>
      <c r="N835" s="39">
        <f t="shared" si="232"/>
        <v>0</v>
      </c>
      <c r="O835" s="220">
        <f t="shared" si="215"/>
        <v>0</v>
      </c>
    </row>
    <row r="836" spans="1:15" ht="30" hidden="1" customHeight="1" x14ac:dyDescent="0.25">
      <c r="A836" s="199"/>
      <c r="B836" s="199"/>
      <c r="C836" s="199"/>
      <c r="D836" s="199"/>
      <c r="E836" s="196"/>
      <c r="F836" s="50" t="s">
        <v>298</v>
      </c>
      <c r="G836" s="205" t="s">
        <v>445</v>
      </c>
      <c r="H836" s="50" t="s">
        <v>17</v>
      </c>
      <c r="I836" s="45">
        <v>0</v>
      </c>
      <c r="J836" s="324">
        <f>K836-I836</f>
        <v>0</v>
      </c>
      <c r="K836" s="324">
        <v>0</v>
      </c>
      <c r="L836" s="43"/>
      <c r="M836" s="43"/>
      <c r="N836" s="39">
        <f t="shared" si="232"/>
        <v>0</v>
      </c>
      <c r="O836" s="220">
        <f t="shared" si="215"/>
        <v>0</v>
      </c>
    </row>
    <row r="837" spans="1:15" ht="30" hidden="1" customHeight="1" x14ac:dyDescent="0.25">
      <c r="A837" s="197"/>
      <c r="B837" s="197"/>
      <c r="C837" s="197">
        <v>312</v>
      </c>
      <c r="D837" s="197"/>
      <c r="E837" s="197"/>
      <c r="F837" s="54"/>
      <c r="G837" s="205">
        <v>55</v>
      </c>
      <c r="H837" s="55" t="s">
        <v>18</v>
      </c>
      <c r="I837" s="37"/>
      <c r="J837" s="323"/>
      <c r="K837" s="323"/>
      <c r="L837" s="43"/>
      <c r="M837" s="43"/>
      <c r="N837" s="39">
        <f t="shared" si="232"/>
        <v>0</v>
      </c>
      <c r="O837" s="220">
        <f t="shared" si="215"/>
        <v>0</v>
      </c>
    </row>
    <row r="838" spans="1:15" ht="30" hidden="1" customHeight="1" x14ac:dyDescent="0.25">
      <c r="A838" s="199"/>
      <c r="B838" s="199"/>
      <c r="C838" s="199"/>
      <c r="D838" s="199">
        <v>3121</v>
      </c>
      <c r="E838" s="199"/>
      <c r="F838" s="56"/>
      <c r="G838" s="205">
        <v>55</v>
      </c>
      <c r="H838" s="50" t="s">
        <v>18</v>
      </c>
      <c r="I838" s="45"/>
      <c r="J838" s="324"/>
      <c r="K838" s="324"/>
      <c r="L838" s="43"/>
      <c r="M838" s="43"/>
      <c r="N838" s="39">
        <f t="shared" si="232"/>
        <v>0</v>
      </c>
      <c r="O838" s="220">
        <f t="shared" si="215"/>
        <v>0</v>
      </c>
    </row>
    <row r="839" spans="1:15" ht="30" hidden="1" customHeight="1" x14ac:dyDescent="0.25">
      <c r="A839" s="199"/>
      <c r="B839" s="199"/>
      <c r="C839" s="199"/>
      <c r="D839" s="199"/>
      <c r="E839" s="196" t="s">
        <v>85</v>
      </c>
      <c r="F839" s="50"/>
      <c r="G839" s="205">
        <v>55</v>
      </c>
      <c r="H839" s="50" t="s">
        <v>86</v>
      </c>
      <c r="I839" s="45"/>
      <c r="J839" s="324"/>
      <c r="K839" s="324"/>
      <c r="L839" s="43"/>
      <c r="M839" s="43"/>
      <c r="N839" s="39">
        <f t="shared" si="232"/>
        <v>0</v>
      </c>
      <c r="O839" s="220">
        <f t="shared" si="215"/>
        <v>0</v>
      </c>
    </row>
    <row r="840" spans="1:15" ht="30" hidden="1" customHeight="1" x14ac:dyDescent="0.25">
      <c r="A840" s="199"/>
      <c r="B840" s="199"/>
      <c r="C840" s="199"/>
      <c r="D840" s="199"/>
      <c r="E840" s="196"/>
      <c r="F840" s="50" t="s">
        <v>87</v>
      </c>
      <c r="G840" s="205">
        <v>55</v>
      </c>
      <c r="H840" s="50" t="s">
        <v>86</v>
      </c>
      <c r="I840" s="45"/>
      <c r="J840" s="324"/>
      <c r="K840" s="324"/>
      <c r="L840" s="43"/>
      <c r="M840" s="43"/>
      <c r="N840" s="39">
        <f t="shared" si="232"/>
        <v>0</v>
      </c>
      <c r="O840" s="220">
        <f t="shared" si="215"/>
        <v>0</v>
      </c>
    </row>
    <row r="841" spans="1:15" ht="30" hidden="1" customHeight="1" x14ac:dyDescent="0.25">
      <c r="A841" s="199"/>
      <c r="B841" s="199"/>
      <c r="C841" s="199"/>
      <c r="D841" s="199"/>
      <c r="E841" s="196" t="s">
        <v>88</v>
      </c>
      <c r="F841" s="50"/>
      <c r="G841" s="205">
        <v>55</v>
      </c>
      <c r="H841" s="50" t="s">
        <v>89</v>
      </c>
      <c r="I841" s="45"/>
      <c r="J841" s="324"/>
      <c r="K841" s="324"/>
      <c r="L841" s="43"/>
      <c r="M841" s="43"/>
      <c r="N841" s="39">
        <f t="shared" si="232"/>
        <v>0</v>
      </c>
      <c r="O841" s="220">
        <f t="shared" si="215"/>
        <v>0</v>
      </c>
    </row>
    <row r="842" spans="1:15" ht="30" hidden="1" customHeight="1" x14ac:dyDescent="0.25">
      <c r="A842" s="199"/>
      <c r="B842" s="199"/>
      <c r="C842" s="199"/>
      <c r="D842" s="199"/>
      <c r="E842" s="196"/>
      <c r="F842" s="50" t="s">
        <v>90</v>
      </c>
      <c r="G842" s="205">
        <v>55</v>
      </c>
      <c r="H842" s="50" t="s">
        <v>89</v>
      </c>
      <c r="I842" s="45"/>
      <c r="J842" s="324"/>
      <c r="K842" s="324"/>
      <c r="L842" s="43"/>
      <c r="M842" s="43"/>
      <c r="N842" s="39">
        <f t="shared" si="232"/>
        <v>0</v>
      </c>
      <c r="O842" s="220">
        <f t="shared" si="215"/>
        <v>0</v>
      </c>
    </row>
    <row r="843" spans="1:15" ht="30" hidden="1" customHeight="1" x14ac:dyDescent="0.25">
      <c r="A843" s="199"/>
      <c r="B843" s="199"/>
      <c r="C843" s="199"/>
      <c r="D843" s="199"/>
      <c r="E843" s="196" t="s">
        <v>91</v>
      </c>
      <c r="F843" s="50"/>
      <c r="G843" s="205">
        <v>55</v>
      </c>
      <c r="H843" s="50" t="s">
        <v>92</v>
      </c>
      <c r="I843" s="45"/>
      <c r="J843" s="324"/>
      <c r="K843" s="324"/>
      <c r="L843" s="43"/>
      <c r="M843" s="43"/>
      <c r="N843" s="39">
        <f t="shared" si="232"/>
        <v>0</v>
      </c>
      <c r="O843" s="220">
        <f t="shared" si="215"/>
        <v>0</v>
      </c>
    </row>
    <row r="844" spans="1:15" ht="30" hidden="1" customHeight="1" x14ac:dyDescent="0.25">
      <c r="A844" s="199"/>
      <c r="B844" s="199"/>
      <c r="C844" s="199"/>
      <c r="D844" s="199"/>
      <c r="E844" s="196"/>
      <c r="F844" s="50" t="s">
        <v>93</v>
      </c>
      <c r="G844" s="205">
        <v>55</v>
      </c>
      <c r="H844" s="50" t="s">
        <v>92</v>
      </c>
      <c r="I844" s="45"/>
      <c r="J844" s="324"/>
      <c r="K844" s="324"/>
      <c r="L844" s="43"/>
      <c r="M844" s="43"/>
      <c r="N844" s="39">
        <f t="shared" si="232"/>
        <v>0</v>
      </c>
      <c r="O844" s="220">
        <f t="shared" si="215"/>
        <v>0</v>
      </c>
    </row>
    <row r="845" spans="1:15" ht="30" hidden="1" customHeight="1" x14ac:dyDescent="0.25">
      <c r="A845" s="199"/>
      <c r="B845" s="199"/>
      <c r="C845" s="199"/>
      <c r="D845" s="199"/>
      <c r="E845" s="196" t="s">
        <v>94</v>
      </c>
      <c r="F845" s="50"/>
      <c r="G845" s="205">
        <v>55</v>
      </c>
      <c r="H845" s="50" t="s">
        <v>95</v>
      </c>
      <c r="I845" s="45"/>
      <c r="J845" s="324"/>
      <c r="K845" s="324"/>
      <c r="L845" s="43"/>
      <c r="M845" s="43"/>
      <c r="N845" s="39">
        <f t="shared" si="232"/>
        <v>0</v>
      </c>
      <c r="O845" s="220">
        <f t="shared" si="215"/>
        <v>0</v>
      </c>
    </row>
    <row r="846" spans="1:15" ht="30" hidden="1" customHeight="1" x14ac:dyDescent="0.25">
      <c r="A846" s="199"/>
      <c r="B846" s="199"/>
      <c r="C846" s="199"/>
      <c r="D846" s="199"/>
      <c r="E846" s="196"/>
      <c r="F846" s="50" t="s">
        <v>96</v>
      </c>
      <c r="G846" s="205">
        <v>55</v>
      </c>
      <c r="H846" s="50" t="s">
        <v>95</v>
      </c>
      <c r="I846" s="45"/>
      <c r="J846" s="324"/>
      <c r="K846" s="324"/>
      <c r="L846" s="43"/>
      <c r="M846" s="43"/>
      <c r="N846" s="39">
        <f t="shared" si="232"/>
        <v>0</v>
      </c>
      <c r="O846" s="220">
        <f t="shared" si="215"/>
        <v>0</v>
      </c>
    </row>
    <row r="847" spans="1:15" ht="30" hidden="1" customHeight="1" x14ac:dyDescent="0.25">
      <c r="A847" s="199"/>
      <c r="B847" s="199"/>
      <c r="C847" s="199"/>
      <c r="D847" s="199"/>
      <c r="E847" s="196" t="s">
        <v>97</v>
      </c>
      <c r="F847" s="50"/>
      <c r="G847" s="205">
        <v>55</v>
      </c>
      <c r="H847" s="50" t="s">
        <v>98</v>
      </c>
      <c r="I847" s="45"/>
      <c r="J847" s="324"/>
      <c r="K847" s="324"/>
      <c r="L847" s="43"/>
      <c r="M847" s="43"/>
      <c r="N847" s="39">
        <f t="shared" si="232"/>
        <v>0</v>
      </c>
      <c r="O847" s="220">
        <f t="shared" si="215"/>
        <v>0</v>
      </c>
    </row>
    <row r="848" spans="1:15" ht="30" hidden="1" customHeight="1" x14ac:dyDescent="0.25">
      <c r="A848" s="199"/>
      <c r="B848" s="199"/>
      <c r="C848" s="199"/>
      <c r="D848" s="199"/>
      <c r="E848" s="196"/>
      <c r="F848" s="50" t="s">
        <v>99</v>
      </c>
      <c r="G848" s="205">
        <v>55</v>
      </c>
      <c r="H848" s="50" t="s">
        <v>98</v>
      </c>
      <c r="I848" s="45"/>
      <c r="J848" s="324"/>
      <c r="K848" s="324"/>
      <c r="L848" s="43"/>
      <c r="M848" s="43"/>
      <c r="N848" s="39">
        <f t="shared" si="232"/>
        <v>0</v>
      </c>
      <c r="O848" s="220">
        <f t="shared" si="215"/>
        <v>0</v>
      </c>
    </row>
    <row r="849" spans="1:18" s="170" customFormat="1" ht="30" hidden="1" customHeight="1" x14ac:dyDescent="0.25">
      <c r="A849" s="197"/>
      <c r="B849" s="197"/>
      <c r="C849" s="197">
        <v>313</v>
      </c>
      <c r="D849" s="197"/>
      <c r="E849" s="197"/>
      <c r="F849" s="54"/>
      <c r="G849" s="205"/>
      <c r="H849" s="55" t="s">
        <v>101</v>
      </c>
      <c r="I849" s="37">
        <f>I850+I855</f>
        <v>0</v>
      </c>
      <c r="J849" s="323">
        <f>J850+J855</f>
        <v>0</v>
      </c>
      <c r="K849" s="323">
        <f>K850+K855</f>
        <v>0</v>
      </c>
      <c r="L849" s="164"/>
      <c r="M849" s="164"/>
      <c r="N849" s="39">
        <f t="shared" si="232"/>
        <v>0</v>
      </c>
      <c r="O849" s="220">
        <f t="shared" si="215"/>
        <v>0</v>
      </c>
      <c r="P849" s="308"/>
      <c r="Q849" s="169"/>
      <c r="R849" s="169"/>
    </row>
    <row r="850" spans="1:18" ht="30" hidden="1" customHeight="1" x14ac:dyDescent="0.25">
      <c r="A850" s="199"/>
      <c r="B850" s="199"/>
      <c r="C850" s="199"/>
      <c r="D850" s="199">
        <v>3132</v>
      </c>
      <c r="E850" s="199"/>
      <c r="F850" s="56"/>
      <c r="G850" s="205" t="s">
        <v>445</v>
      </c>
      <c r="H850" s="50" t="s">
        <v>20</v>
      </c>
      <c r="I850" s="45">
        <f>I851+I853</f>
        <v>0</v>
      </c>
      <c r="J850" s="324">
        <f>J851+J853</f>
        <v>0</v>
      </c>
      <c r="K850" s="324">
        <f>K851+K853</f>
        <v>0</v>
      </c>
      <c r="L850" s="43"/>
      <c r="M850" s="43"/>
      <c r="N850" s="39">
        <f t="shared" si="232"/>
        <v>0</v>
      </c>
      <c r="O850" s="220">
        <f t="shared" si="215"/>
        <v>0</v>
      </c>
    </row>
    <row r="851" spans="1:18" ht="30" hidden="1" customHeight="1" x14ac:dyDescent="0.25">
      <c r="A851" s="199"/>
      <c r="B851" s="199"/>
      <c r="C851" s="199"/>
      <c r="D851" s="199"/>
      <c r="E851" s="196" t="s">
        <v>302</v>
      </c>
      <c r="F851" s="50"/>
      <c r="G851" s="205" t="s">
        <v>445</v>
      </c>
      <c r="H851" s="50" t="s">
        <v>20</v>
      </c>
      <c r="I851" s="45">
        <f>I852</f>
        <v>0</v>
      </c>
      <c r="J851" s="324">
        <f>J852</f>
        <v>0</v>
      </c>
      <c r="K851" s="324">
        <f>K852</f>
        <v>0</v>
      </c>
      <c r="L851" s="43"/>
      <c r="M851" s="43"/>
      <c r="N851" s="39">
        <f t="shared" si="232"/>
        <v>0</v>
      </c>
      <c r="O851" s="220">
        <f t="shared" si="215"/>
        <v>0</v>
      </c>
    </row>
    <row r="852" spans="1:18" ht="30" hidden="1" customHeight="1" x14ac:dyDescent="0.25">
      <c r="A852" s="199"/>
      <c r="B852" s="199"/>
      <c r="C852" s="199"/>
      <c r="D852" s="199"/>
      <c r="E852" s="196"/>
      <c r="F852" s="50" t="s">
        <v>303</v>
      </c>
      <c r="G852" s="205" t="s">
        <v>445</v>
      </c>
      <c r="H852" s="50" t="s">
        <v>20</v>
      </c>
      <c r="I852" s="45">
        <v>0</v>
      </c>
      <c r="J852" s="324">
        <f>K852-I852</f>
        <v>0</v>
      </c>
      <c r="K852" s="324">
        <v>0</v>
      </c>
      <c r="L852" s="43"/>
      <c r="M852" s="43"/>
      <c r="N852" s="39">
        <f t="shared" si="232"/>
        <v>0</v>
      </c>
      <c r="O852" s="220">
        <f t="shared" ref="O852:O915" si="235">N852-J852</f>
        <v>0</v>
      </c>
    </row>
    <row r="853" spans="1:18" ht="30" hidden="1" customHeight="1" x14ac:dyDescent="0.25">
      <c r="A853" s="199"/>
      <c r="B853" s="199"/>
      <c r="C853" s="199"/>
      <c r="D853" s="199"/>
      <c r="E853" s="196" t="s">
        <v>304</v>
      </c>
      <c r="F853" s="50"/>
      <c r="G853" s="205" t="s">
        <v>445</v>
      </c>
      <c r="H853" s="50" t="s">
        <v>102</v>
      </c>
      <c r="I853" s="45">
        <f>I854</f>
        <v>0</v>
      </c>
      <c r="J853" s="324">
        <f>J854</f>
        <v>0</v>
      </c>
      <c r="K853" s="324">
        <f>K854</f>
        <v>0</v>
      </c>
      <c r="L853" s="43"/>
      <c r="M853" s="43"/>
      <c r="N853" s="39">
        <f t="shared" si="232"/>
        <v>0</v>
      </c>
      <c r="O853" s="220">
        <f t="shared" si="235"/>
        <v>0</v>
      </c>
    </row>
    <row r="854" spans="1:18" ht="30" hidden="1" customHeight="1" x14ac:dyDescent="0.25">
      <c r="A854" s="199"/>
      <c r="B854" s="199"/>
      <c r="C854" s="199"/>
      <c r="D854" s="199"/>
      <c r="E854" s="196"/>
      <c r="F854" s="50" t="s">
        <v>305</v>
      </c>
      <c r="G854" s="205" t="s">
        <v>445</v>
      </c>
      <c r="H854" s="50" t="s">
        <v>102</v>
      </c>
      <c r="I854" s="45">
        <v>0</v>
      </c>
      <c r="J854" s="324">
        <f>K854-I854</f>
        <v>0</v>
      </c>
      <c r="K854" s="324">
        <v>0</v>
      </c>
      <c r="L854" s="43"/>
      <c r="M854" s="43"/>
      <c r="N854" s="39">
        <f t="shared" si="232"/>
        <v>0</v>
      </c>
      <c r="O854" s="220">
        <f t="shared" si="235"/>
        <v>0</v>
      </c>
    </row>
    <row r="855" spans="1:18" ht="30" hidden="1" customHeight="1" x14ac:dyDescent="0.25">
      <c r="A855" s="199"/>
      <c r="B855" s="199"/>
      <c r="C855" s="199"/>
      <c r="D855" s="199">
        <v>3133</v>
      </c>
      <c r="E855" s="199"/>
      <c r="F855" s="56"/>
      <c r="G855" s="205" t="s">
        <v>445</v>
      </c>
      <c r="H855" s="50" t="s">
        <v>21</v>
      </c>
      <c r="I855" s="45">
        <f t="shared" ref="I855:K856" si="236">I856</f>
        <v>0</v>
      </c>
      <c r="J855" s="324">
        <f t="shared" si="236"/>
        <v>0</v>
      </c>
      <c r="K855" s="324">
        <f t="shared" si="236"/>
        <v>0</v>
      </c>
      <c r="L855" s="43"/>
      <c r="M855" s="43"/>
      <c r="N855" s="39">
        <f t="shared" si="232"/>
        <v>0</v>
      </c>
      <c r="O855" s="220">
        <f t="shared" si="235"/>
        <v>0</v>
      </c>
    </row>
    <row r="856" spans="1:18" ht="30" hidden="1" customHeight="1" x14ac:dyDescent="0.25">
      <c r="A856" s="199"/>
      <c r="B856" s="199"/>
      <c r="C856" s="199"/>
      <c r="D856" s="199"/>
      <c r="E856" s="196" t="s">
        <v>306</v>
      </c>
      <c r="F856" s="50"/>
      <c r="G856" s="205" t="s">
        <v>445</v>
      </c>
      <c r="H856" s="50" t="s">
        <v>21</v>
      </c>
      <c r="I856" s="45">
        <f t="shared" si="236"/>
        <v>0</v>
      </c>
      <c r="J856" s="324">
        <f t="shared" si="236"/>
        <v>0</v>
      </c>
      <c r="K856" s="324">
        <f t="shared" si="236"/>
        <v>0</v>
      </c>
      <c r="L856" s="43"/>
      <c r="M856" s="43"/>
      <c r="N856" s="39">
        <f t="shared" si="232"/>
        <v>0</v>
      </c>
      <c r="O856" s="220">
        <f t="shared" si="235"/>
        <v>0</v>
      </c>
    </row>
    <row r="857" spans="1:18" ht="30" hidden="1" customHeight="1" x14ac:dyDescent="0.25">
      <c r="A857" s="199"/>
      <c r="B857" s="199"/>
      <c r="C857" s="199"/>
      <c r="D857" s="199"/>
      <c r="E857" s="196"/>
      <c r="F857" s="50" t="s">
        <v>307</v>
      </c>
      <c r="G857" s="205" t="s">
        <v>445</v>
      </c>
      <c r="H857" s="50" t="s">
        <v>21</v>
      </c>
      <c r="I857" s="45">
        <v>0</v>
      </c>
      <c r="J857" s="324">
        <f>K857-I857</f>
        <v>0</v>
      </c>
      <c r="K857" s="324">
        <v>0</v>
      </c>
      <c r="L857" s="43"/>
      <c r="M857" s="43"/>
      <c r="N857" s="39">
        <f t="shared" si="232"/>
        <v>0</v>
      </c>
      <c r="O857" s="220">
        <f t="shared" si="235"/>
        <v>0</v>
      </c>
    </row>
    <row r="858" spans="1:18" ht="30" hidden="1" customHeight="1" x14ac:dyDescent="0.25">
      <c r="A858" s="197"/>
      <c r="B858" s="197">
        <v>32</v>
      </c>
      <c r="C858" s="197"/>
      <c r="D858" s="197"/>
      <c r="E858" s="197"/>
      <c r="F858" s="54"/>
      <c r="G858" s="205"/>
      <c r="H858" s="55" t="s">
        <v>22</v>
      </c>
      <c r="I858" s="37">
        <f>I859+I880+I904</f>
        <v>0</v>
      </c>
      <c r="J858" s="323">
        <f>J859+J880+J904</f>
        <v>0</v>
      </c>
      <c r="K858" s="323">
        <f>K859+K880+K904</f>
        <v>0</v>
      </c>
      <c r="L858" s="43"/>
      <c r="M858" s="43"/>
      <c r="N858" s="39">
        <f t="shared" si="232"/>
        <v>0</v>
      </c>
      <c r="O858" s="220">
        <f t="shared" si="235"/>
        <v>0</v>
      </c>
    </row>
    <row r="859" spans="1:18" s="170" customFormat="1" ht="30" hidden="1" customHeight="1" x14ac:dyDescent="0.25">
      <c r="A859" s="197"/>
      <c r="B859" s="197"/>
      <c r="C859" s="197">
        <v>321</v>
      </c>
      <c r="D859" s="197"/>
      <c r="E859" s="197"/>
      <c r="F859" s="54"/>
      <c r="G859" s="205"/>
      <c r="H859" s="55" t="s">
        <v>23</v>
      </c>
      <c r="I859" s="374">
        <f>I860+I869+I874</f>
        <v>0</v>
      </c>
      <c r="J859" s="375">
        <f>J860+J869+J874</f>
        <v>0</v>
      </c>
      <c r="K859" s="375">
        <f>K860+K869+K874</f>
        <v>0</v>
      </c>
      <c r="L859" s="164"/>
      <c r="M859" s="164"/>
      <c r="N859" s="39">
        <f t="shared" si="232"/>
        <v>0</v>
      </c>
      <c r="O859" s="220">
        <f t="shared" si="235"/>
        <v>0</v>
      </c>
      <c r="P859" s="308"/>
      <c r="Q859" s="169"/>
      <c r="R859" s="169"/>
    </row>
    <row r="860" spans="1:18" ht="30" hidden="1" customHeight="1" x14ac:dyDescent="0.25">
      <c r="A860" s="199"/>
      <c r="B860" s="199"/>
      <c r="C860" s="199"/>
      <c r="D860" s="199">
        <v>3211</v>
      </c>
      <c r="E860" s="199"/>
      <c r="F860" s="56"/>
      <c r="G860" s="205" t="s">
        <v>445</v>
      </c>
      <c r="H860" s="50" t="s">
        <v>24</v>
      </c>
      <c r="I860" s="45">
        <f>I861+I863+I865+I867</f>
        <v>0</v>
      </c>
      <c r="J860" s="324">
        <f>J861+J863+J865+J867</f>
        <v>0</v>
      </c>
      <c r="K860" s="324">
        <f t="shared" ref="K860" si="237">K861+K863+K865+K867</f>
        <v>0</v>
      </c>
      <c r="L860" s="43"/>
      <c r="M860" s="43"/>
      <c r="N860" s="39">
        <f t="shared" si="232"/>
        <v>0</v>
      </c>
      <c r="O860" s="220">
        <f t="shared" si="235"/>
        <v>0</v>
      </c>
    </row>
    <row r="861" spans="1:18" ht="30" hidden="1" customHeight="1" x14ac:dyDescent="0.25">
      <c r="A861" s="199"/>
      <c r="B861" s="199"/>
      <c r="C861" s="199"/>
      <c r="D861" s="199"/>
      <c r="E861" s="196" t="s">
        <v>308</v>
      </c>
      <c r="F861" s="50"/>
      <c r="G861" s="205" t="s">
        <v>445</v>
      </c>
      <c r="H861" s="50" t="s">
        <v>103</v>
      </c>
      <c r="I861" s="45">
        <f>I862</f>
        <v>0</v>
      </c>
      <c r="J861" s="324">
        <f>J862</f>
        <v>0</v>
      </c>
      <c r="K861" s="324">
        <f>K862</f>
        <v>0</v>
      </c>
      <c r="L861" s="43"/>
      <c r="M861" s="43"/>
      <c r="N861" s="39">
        <f t="shared" si="232"/>
        <v>0</v>
      </c>
      <c r="O861" s="220">
        <f t="shared" si="235"/>
        <v>0</v>
      </c>
    </row>
    <row r="862" spans="1:18" ht="30" hidden="1" customHeight="1" x14ac:dyDescent="0.25">
      <c r="A862" s="199"/>
      <c r="B862" s="199"/>
      <c r="C862" s="199"/>
      <c r="D862" s="199"/>
      <c r="E862" s="196"/>
      <c r="F862" s="50" t="s">
        <v>309</v>
      </c>
      <c r="G862" s="205" t="s">
        <v>445</v>
      </c>
      <c r="H862" s="50" t="s">
        <v>103</v>
      </c>
      <c r="I862" s="45">
        <v>0</v>
      </c>
      <c r="J862" s="324">
        <f>K862-I862</f>
        <v>0</v>
      </c>
      <c r="K862" s="324">
        <v>0</v>
      </c>
      <c r="L862" s="43"/>
      <c r="M862" s="43"/>
      <c r="N862" s="39">
        <f t="shared" si="232"/>
        <v>0</v>
      </c>
      <c r="O862" s="220">
        <f t="shared" si="235"/>
        <v>0</v>
      </c>
    </row>
    <row r="863" spans="1:18" ht="30" hidden="1" customHeight="1" x14ac:dyDescent="0.25">
      <c r="A863" s="199"/>
      <c r="B863" s="199"/>
      <c r="C863" s="199"/>
      <c r="D863" s="199"/>
      <c r="E863" s="196" t="s">
        <v>310</v>
      </c>
      <c r="F863" s="50"/>
      <c r="G863" s="205" t="s">
        <v>445</v>
      </c>
      <c r="H863" s="50" t="s">
        <v>104</v>
      </c>
      <c r="I863" s="45">
        <f>I864</f>
        <v>0</v>
      </c>
      <c r="J863" s="324">
        <f>J864</f>
        <v>0</v>
      </c>
      <c r="K863" s="324">
        <f>K864</f>
        <v>0</v>
      </c>
      <c r="L863" s="43"/>
      <c r="M863" s="43"/>
      <c r="N863" s="39">
        <f t="shared" si="232"/>
        <v>0</v>
      </c>
      <c r="O863" s="220">
        <f t="shared" si="235"/>
        <v>0</v>
      </c>
    </row>
    <row r="864" spans="1:18" ht="30" hidden="1" customHeight="1" x14ac:dyDescent="0.25">
      <c r="A864" s="199"/>
      <c r="B864" s="199"/>
      <c r="C864" s="199"/>
      <c r="D864" s="199"/>
      <c r="E864" s="196"/>
      <c r="F864" s="50" t="s">
        <v>311</v>
      </c>
      <c r="G864" s="205" t="s">
        <v>445</v>
      </c>
      <c r="H864" s="50" t="s">
        <v>104</v>
      </c>
      <c r="I864" s="45">
        <v>0</v>
      </c>
      <c r="J864" s="324">
        <f>K864-I864</f>
        <v>0</v>
      </c>
      <c r="K864" s="324">
        <v>0</v>
      </c>
      <c r="L864" s="43"/>
      <c r="M864" s="43"/>
      <c r="N864" s="39">
        <f t="shared" si="232"/>
        <v>0</v>
      </c>
      <c r="O864" s="220">
        <f t="shared" si="235"/>
        <v>0</v>
      </c>
    </row>
    <row r="865" spans="1:18" ht="30" hidden="1" customHeight="1" x14ac:dyDescent="0.25">
      <c r="A865" s="199"/>
      <c r="B865" s="199"/>
      <c r="C865" s="199"/>
      <c r="D865" s="199"/>
      <c r="E865" s="196" t="s">
        <v>312</v>
      </c>
      <c r="F865" s="50"/>
      <c r="G865" s="205" t="s">
        <v>445</v>
      </c>
      <c r="H865" s="50" t="s">
        <v>105</v>
      </c>
      <c r="I865" s="45">
        <f>I866</f>
        <v>0</v>
      </c>
      <c r="J865" s="324">
        <f>J866</f>
        <v>0</v>
      </c>
      <c r="K865" s="324">
        <f>K866</f>
        <v>0</v>
      </c>
      <c r="L865" s="43"/>
      <c r="M865" s="43"/>
      <c r="N865" s="39">
        <f t="shared" si="232"/>
        <v>0</v>
      </c>
      <c r="O865" s="220">
        <f t="shared" si="235"/>
        <v>0</v>
      </c>
    </row>
    <row r="866" spans="1:18" ht="30" hidden="1" customHeight="1" x14ac:dyDescent="0.25">
      <c r="A866" s="199"/>
      <c r="B866" s="199"/>
      <c r="C866" s="199"/>
      <c r="D866" s="199"/>
      <c r="E866" s="196"/>
      <c r="F866" s="50" t="s">
        <v>313</v>
      </c>
      <c r="G866" s="205" t="s">
        <v>445</v>
      </c>
      <c r="H866" s="50" t="s">
        <v>105</v>
      </c>
      <c r="I866" s="45">
        <v>0</v>
      </c>
      <c r="J866" s="324">
        <f>K866-I866</f>
        <v>0</v>
      </c>
      <c r="K866" s="324">
        <f>400-400</f>
        <v>0</v>
      </c>
      <c r="L866" s="43"/>
      <c r="M866" s="43"/>
      <c r="N866" s="39">
        <f t="shared" si="232"/>
        <v>0</v>
      </c>
      <c r="O866" s="220">
        <f t="shared" si="235"/>
        <v>0</v>
      </c>
    </row>
    <row r="867" spans="1:18" ht="30" hidden="1" customHeight="1" x14ac:dyDescent="0.25">
      <c r="A867" s="199"/>
      <c r="B867" s="199"/>
      <c r="C867" s="199"/>
      <c r="D867" s="199"/>
      <c r="E867" s="196" t="s">
        <v>314</v>
      </c>
      <c r="F867" s="50"/>
      <c r="G867" s="205" t="s">
        <v>445</v>
      </c>
      <c r="H867" s="50" t="s">
        <v>106</v>
      </c>
      <c r="I867" s="45">
        <f>I868</f>
        <v>0</v>
      </c>
      <c r="J867" s="324">
        <f>J868</f>
        <v>0</v>
      </c>
      <c r="K867" s="324">
        <f>K868</f>
        <v>0</v>
      </c>
      <c r="L867" s="43"/>
      <c r="M867" s="43"/>
      <c r="N867" s="39">
        <f t="shared" si="232"/>
        <v>0</v>
      </c>
      <c r="O867" s="220">
        <f t="shared" si="235"/>
        <v>0</v>
      </c>
    </row>
    <row r="868" spans="1:18" ht="30" hidden="1" customHeight="1" x14ac:dyDescent="0.25">
      <c r="A868" s="199"/>
      <c r="B868" s="199"/>
      <c r="C868" s="199"/>
      <c r="D868" s="199"/>
      <c r="E868" s="196"/>
      <c r="F868" s="50" t="s">
        <v>315</v>
      </c>
      <c r="G868" s="205" t="s">
        <v>445</v>
      </c>
      <c r="H868" s="50" t="s">
        <v>106</v>
      </c>
      <c r="I868" s="45">
        <v>0</v>
      </c>
      <c r="J868" s="324">
        <f>K868-I868</f>
        <v>0</v>
      </c>
      <c r="K868" s="324">
        <v>0</v>
      </c>
      <c r="L868" s="43"/>
      <c r="M868" s="43"/>
      <c r="N868" s="39">
        <f t="shared" si="232"/>
        <v>0</v>
      </c>
      <c r="O868" s="220">
        <f t="shared" si="235"/>
        <v>0</v>
      </c>
    </row>
    <row r="869" spans="1:18" ht="30" hidden="1" customHeight="1" x14ac:dyDescent="0.25">
      <c r="A869" s="199"/>
      <c r="B869" s="199"/>
      <c r="C869" s="199"/>
      <c r="D869" s="199">
        <v>3212</v>
      </c>
      <c r="E869" s="199"/>
      <c r="F869" s="56"/>
      <c r="G869" s="205" t="s">
        <v>445</v>
      </c>
      <c r="H869" s="50" t="s">
        <v>25</v>
      </c>
      <c r="I869" s="45">
        <f>I870</f>
        <v>0</v>
      </c>
      <c r="J869" s="324">
        <f>J870</f>
        <v>0</v>
      </c>
      <c r="K869" s="324">
        <f>K870</f>
        <v>0</v>
      </c>
      <c r="L869" s="43"/>
      <c r="M869" s="43"/>
      <c r="N869" s="39">
        <f t="shared" si="232"/>
        <v>0</v>
      </c>
      <c r="O869" s="220">
        <f t="shared" si="235"/>
        <v>0</v>
      </c>
    </row>
    <row r="870" spans="1:18" ht="30" hidden="1" customHeight="1" x14ac:dyDescent="0.25">
      <c r="A870" s="199"/>
      <c r="B870" s="199"/>
      <c r="C870" s="199"/>
      <c r="D870" s="199"/>
      <c r="E870" s="196" t="s">
        <v>316</v>
      </c>
      <c r="F870" s="50"/>
      <c r="G870" s="205" t="s">
        <v>445</v>
      </c>
      <c r="H870" s="50" t="s">
        <v>107</v>
      </c>
      <c r="I870" s="45">
        <f t="shared" ref="I870:K870" si="238">I871</f>
        <v>0</v>
      </c>
      <c r="J870" s="324">
        <f t="shared" si="238"/>
        <v>0</v>
      </c>
      <c r="K870" s="324">
        <f t="shared" si="238"/>
        <v>0</v>
      </c>
      <c r="L870" s="43"/>
      <c r="M870" s="43"/>
      <c r="N870" s="39">
        <f t="shared" si="232"/>
        <v>0</v>
      </c>
      <c r="O870" s="220">
        <f t="shared" si="235"/>
        <v>0</v>
      </c>
    </row>
    <row r="871" spans="1:18" ht="30" hidden="1" customHeight="1" x14ac:dyDescent="0.25">
      <c r="A871" s="199"/>
      <c r="B871" s="199"/>
      <c r="C871" s="199"/>
      <c r="D871" s="199"/>
      <c r="E871" s="196"/>
      <c r="F871" s="50" t="s">
        <v>317</v>
      </c>
      <c r="G871" s="205" t="s">
        <v>445</v>
      </c>
      <c r="H871" s="50" t="s">
        <v>107</v>
      </c>
      <c r="I871" s="45">
        <v>0</v>
      </c>
      <c r="J871" s="324">
        <f>K871-I871</f>
        <v>0</v>
      </c>
      <c r="K871" s="324">
        <v>0</v>
      </c>
      <c r="L871" s="43"/>
      <c r="M871" s="43"/>
      <c r="N871" s="39">
        <f t="shared" si="232"/>
        <v>0</v>
      </c>
      <c r="O871" s="220">
        <f t="shared" si="235"/>
        <v>0</v>
      </c>
    </row>
    <row r="872" spans="1:18" ht="30" hidden="1" customHeight="1" x14ac:dyDescent="0.25">
      <c r="A872" s="199"/>
      <c r="B872" s="199"/>
      <c r="C872" s="199"/>
      <c r="D872" s="199"/>
      <c r="E872" s="196" t="s">
        <v>318</v>
      </c>
      <c r="F872" s="50"/>
      <c r="G872" s="205" t="s">
        <v>445</v>
      </c>
      <c r="H872" s="50" t="s">
        <v>319</v>
      </c>
      <c r="I872" s="45"/>
      <c r="J872" s="324"/>
      <c r="K872" s="324"/>
      <c r="L872" s="43"/>
      <c r="M872" s="43"/>
      <c r="N872" s="39">
        <f t="shared" si="232"/>
        <v>0</v>
      </c>
      <c r="O872" s="220">
        <f t="shared" si="235"/>
        <v>0</v>
      </c>
    </row>
    <row r="873" spans="1:18" ht="30" hidden="1" customHeight="1" x14ac:dyDescent="0.25">
      <c r="A873" s="199"/>
      <c r="B873" s="199"/>
      <c r="C873" s="199"/>
      <c r="D873" s="199"/>
      <c r="E873" s="196"/>
      <c r="F873" s="50" t="s">
        <v>320</v>
      </c>
      <c r="G873" s="205" t="s">
        <v>445</v>
      </c>
      <c r="H873" s="50" t="s">
        <v>319</v>
      </c>
      <c r="I873" s="45"/>
      <c r="J873" s="324"/>
      <c r="K873" s="324"/>
      <c r="L873" s="43"/>
      <c r="M873" s="43"/>
      <c r="N873" s="39">
        <f t="shared" si="232"/>
        <v>0</v>
      </c>
      <c r="O873" s="220">
        <f t="shared" si="235"/>
        <v>0</v>
      </c>
    </row>
    <row r="874" spans="1:18" ht="30" hidden="1" customHeight="1" x14ac:dyDescent="0.25">
      <c r="A874" s="199"/>
      <c r="B874" s="199"/>
      <c r="C874" s="199"/>
      <c r="D874" s="199">
        <v>3213</v>
      </c>
      <c r="E874" s="199"/>
      <c r="F874" s="56"/>
      <c r="G874" s="205" t="s">
        <v>445</v>
      </c>
      <c r="H874" s="50" t="s">
        <v>26</v>
      </c>
      <c r="I874" s="45">
        <f t="shared" ref="I874:K875" si="239">I875</f>
        <v>0</v>
      </c>
      <c r="J874" s="324">
        <f t="shared" si="239"/>
        <v>0</v>
      </c>
      <c r="K874" s="324">
        <f t="shared" si="239"/>
        <v>0</v>
      </c>
      <c r="L874" s="43"/>
      <c r="M874" s="43"/>
      <c r="N874" s="39">
        <f t="shared" si="232"/>
        <v>0</v>
      </c>
      <c r="O874" s="220">
        <f t="shared" si="235"/>
        <v>0</v>
      </c>
    </row>
    <row r="875" spans="1:18" ht="30" hidden="1" customHeight="1" x14ac:dyDescent="0.25">
      <c r="A875" s="199"/>
      <c r="B875" s="199"/>
      <c r="C875" s="199"/>
      <c r="D875" s="199"/>
      <c r="E875" s="196" t="s">
        <v>109</v>
      </c>
      <c r="F875" s="50"/>
      <c r="G875" s="205" t="s">
        <v>445</v>
      </c>
      <c r="H875" s="50" t="s">
        <v>110</v>
      </c>
      <c r="I875" s="45">
        <f t="shared" si="239"/>
        <v>0</v>
      </c>
      <c r="J875" s="324">
        <f t="shared" si="239"/>
        <v>0</v>
      </c>
      <c r="K875" s="324">
        <f t="shared" si="239"/>
        <v>0</v>
      </c>
      <c r="L875" s="43"/>
      <c r="M875" s="43"/>
      <c r="N875" s="39">
        <f t="shared" si="232"/>
        <v>0</v>
      </c>
      <c r="O875" s="220">
        <f t="shared" si="235"/>
        <v>0</v>
      </c>
    </row>
    <row r="876" spans="1:18" ht="30" hidden="1" customHeight="1" x14ac:dyDescent="0.25">
      <c r="A876" s="199"/>
      <c r="B876" s="199"/>
      <c r="C876" s="199"/>
      <c r="D876" s="199"/>
      <c r="E876" s="196"/>
      <c r="F876" s="50" t="s">
        <v>111</v>
      </c>
      <c r="G876" s="205" t="s">
        <v>445</v>
      </c>
      <c r="H876" s="50" t="s">
        <v>321</v>
      </c>
      <c r="I876" s="45">
        <v>0</v>
      </c>
      <c r="J876" s="324">
        <f>K876-I876</f>
        <v>0</v>
      </c>
      <c r="K876" s="324">
        <v>0</v>
      </c>
      <c r="L876" s="43"/>
      <c r="M876" s="43"/>
      <c r="N876" s="39">
        <f t="shared" si="232"/>
        <v>0</v>
      </c>
      <c r="O876" s="220">
        <f t="shared" si="235"/>
        <v>0</v>
      </c>
    </row>
    <row r="877" spans="1:18" ht="30" hidden="1" customHeight="1" x14ac:dyDescent="0.25">
      <c r="A877" s="199"/>
      <c r="B877" s="199"/>
      <c r="C877" s="199"/>
      <c r="D877" s="199"/>
      <c r="E877" s="196"/>
      <c r="F877" s="50" t="s">
        <v>113</v>
      </c>
      <c r="G877" s="205">
        <v>63</v>
      </c>
      <c r="H877" s="50" t="s">
        <v>322</v>
      </c>
      <c r="I877" s="45"/>
      <c r="J877" s="324"/>
      <c r="K877" s="324"/>
      <c r="L877" s="43"/>
      <c r="M877" s="43"/>
      <c r="N877" s="39">
        <f t="shared" si="232"/>
        <v>0</v>
      </c>
      <c r="O877" s="220">
        <f t="shared" si="235"/>
        <v>0</v>
      </c>
    </row>
    <row r="878" spans="1:18" ht="30" hidden="1" customHeight="1" x14ac:dyDescent="0.25">
      <c r="A878" s="199"/>
      <c r="B878" s="199"/>
      <c r="C878" s="199"/>
      <c r="D878" s="199"/>
      <c r="E878" s="196" t="s">
        <v>115</v>
      </c>
      <c r="F878" s="50"/>
      <c r="G878" s="205">
        <v>63</v>
      </c>
      <c r="H878" s="50" t="s">
        <v>116</v>
      </c>
      <c r="I878" s="45"/>
      <c r="J878" s="324"/>
      <c r="K878" s="324"/>
      <c r="L878" s="43"/>
      <c r="M878" s="43"/>
      <c r="N878" s="39">
        <f t="shared" si="232"/>
        <v>0</v>
      </c>
      <c r="O878" s="220">
        <f t="shared" si="235"/>
        <v>0</v>
      </c>
    </row>
    <row r="879" spans="1:18" ht="30" hidden="1" customHeight="1" x14ac:dyDescent="0.25">
      <c r="A879" s="199"/>
      <c r="B879" s="199"/>
      <c r="C879" s="199"/>
      <c r="D879" s="199"/>
      <c r="E879" s="196"/>
      <c r="F879" s="50" t="s">
        <v>117</v>
      </c>
      <c r="G879" s="205">
        <v>63</v>
      </c>
      <c r="H879" s="50" t="s">
        <v>116</v>
      </c>
      <c r="I879" s="45"/>
      <c r="J879" s="324"/>
      <c r="K879" s="324"/>
      <c r="L879" s="43"/>
      <c r="M879" s="43"/>
      <c r="N879" s="39">
        <f t="shared" si="232"/>
        <v>0</v>
      </c>
      <c r="O879" s="220">
        <f t="shared" si="235"/>
        <v>0</v>
      </c>
    </row>
    <row r="880" spans="1:18" s="170" customFormat="1" ht="30" hidden="1" customHeight="1" x14ac:dyDescent="0.25">
      <c r="A880" s="197"/>
      <c r="B880" s="197"/>
      <c r="C880" s="197">
        <v>322</v>
      </c>
      <c r="D880" s="197"/>
      <c r="E880" s="197"/>
      <c r="F880" s="54"/>
      <c r="G880" s="205"/>
      <c r="H880" s="55" t="s">
        <v>27</v>
      </c>
      <c r="I880" s="37">
        <f>I881+I891+I896</f>
        <v>0</v>
      </c>
      <c r="J880" s="323">
        <f>J881+J891+J896</f>
        <v>0</v>
      </c>
      <c r="K880" s="323">
        <f>K881+K891+K896</f>
        <v>0</v>
      </c>
      <c r="L880" s="164"/>
      <c r="M880" s="164"/>
      <c r="N880" s="39">
        <f t="shared" si="232"/>
        <v>0</v>
      </c>
      <c r="O880" s="220">
        <f t="shared" si="235"/>
        <v>0</v>
      </c>
      <c r="P880" s="308"/>
      <c r="Q880" s="169"/>
      <c r="R880" s="169"/>
    </row>
    <row r="881" spans="1:16" ht="30" hidden="1" customHeight="1" x14ac:dyDescent="0.25">
      <c r="A881" s="199"/>
      <c r="B881" s="199"/>
      <c r="C881" s="199"/>
      <c r="D881" s="199">
        <v>3221</v>
      </c>
      <c r="E881" s="199"/>
      <c r="F881" s="56"/>
      <c r="G881" s="205" t="s">
        <v>445</v>
      </c>
      <c r="H881" s="50" t="s">
        <v>118</v>
      </c>
      <c r="I881" s="45">
        <f>I882+I885+I887+I889</f>
        <v>0</v>
      </c>
      <c r="J881" s="324">
        <f>J882+J885+J887+J889</f>
        <v>0</v>
      </c>
      <c r="K881" s="324">
        <f>K882+K885+K887+K889</f>
        <v>0</v>
      </c>
      <c r="L881" s="43"/>
      <c r="M881" s="43"/>
      <c r="N881" s="39">
        <f t="shared" si="232"/>
        <v>0</v>
      </c>
      <c r="O881" s="220">
        <f t="shared" si="235"/>
        <v>0</v>
      </c>
    </row>
    <row r="882" spans="1:16" ht="30" hidden="1" customHeight="1" x14ac:dyDescent="0.25">
      <c r="A882" s="199"/>
      <c r="B882" s="199"/>
      <c r="C882" s="199"/>
      <c r="D882" s="199"/>
      <c r="E882" s="196" t="s">
        <v>119</v>
      </c>
      <c r="F882" s="50"/>
      <c r="G882" s="205" t="s">
        <v>445</v>
      </c>
      <c r="H882" s="50" t="s">
        <v>120</v>
      </c>
      <c r="I882" s="45">
        <f>I883+I884</f>
        <v>0</v>
      </c>
      <c r="J882" s="324">
        <f>J883+J884</f>
        <v>0</v>
      </c>
      <c r="K882" s="324">
        <f>K883+K884</f>
        <v>0</v>
      </c>
      <c r="L882" s="43"/>
      <c r="M882" s="43"/>
      <c r="N882" s="39">
        <f t="shared" si="232"/>
        <v>0</v>
      </c>
      <c r="O882" s="220">
        <f t="shared" si="235"/>
        <v>0</v>
      </c>
    </row>
    <row r="883" spans="1:16" ht="30" hidden="1" customHeight="1" x14ac:dyDescent="0.25">
      <c r="A883" s="199"/>
      <c r="B883" s="199"/>
      <c r="C883" s="199"/>
      <c r="D883" s="199"/>
      <c r="E883" s="196"/>
      <c r="F883" s="50" t="s">
        <v>121</v>
      </c>
      <c r="G883" s="205" t="s">
        <v>445</v>
      </c>
      <c r="H883" s="50" t="s">
        <v>120</v>
      </c>
      <c r="I883" s="45">
        <v>0</v>
      </c>
      <c r="J883" s="324">
        <f>K883-I883</f>
        <v>0</v>
      </c>
      <c r="K883" s="324">
        <v>0</v>
      </c>
      <c r="L883" s="43"/>
      <c r="M883" s="43"/>
      <c r="N883" s="39">
        <f t="shared" ref="N883:N946" si="240">K883-I883</f>
        <v>0</v>
      </c>
      <c r="O883" s="220">
        <f t="shared" si="235"/>
        <v>0</v>
      </c>
    </row>
    <row r="884" spans="1:16" ht="30" hidden="1" customHeight="1" x14ac:dyDescent="0.25">
      <c r="A884" s="199"/>
      <c r="B884" s="199"/>
      <c r="C884" s="199"/>
      <c r="D884" s="199"/>
      <c r="E884" s="196"/>
      <c r="F884" s="50" t="s">
        <v>122</v>
      </c>
      <c r="G884" s="205" t="s">
        <v>445</v>
      </c>
      <c r="H884" s="50" t="s">
        <v>323</v>
      </c>
      <c r="I884" s="45">
        <v>0</v>
      </c>
      <c r="J884" s="324">
        <f>K884-I884</f>
        <v>0</v>
      </c>
      <c r="K884" s="324">
        <v>0</v>
      </c>
      <c r="L884" s="43"/>
      <c r="M884" s="43"/>
      <c r="N884" s="39">
        <f t="shared" si="240"/>
        <v>0</v>
      </c>
      <c r="O884" s="220">
        <f t="shared" si="235"/>
        <v>0</v>
      </c>
    </row>
    <row r="885" spans="1:16" ht="30" hidden="1" customHeight="1" x14ac:dyDescent="0.25">
      <c r="A885" s="199"/>
      <c r="B885" s="199"/>
      <c r="C885" s="199"/>
      <c r="D885" s="199"/>
      <c r="E885" s="196" t="s">
        <v>124</v>
      </c>
      <c r="F885" s="50"/>
      <c r="G885" s="205" t="s">
        <v>445</v>
      </c>
      <c r="H885" s="50" t="s">
        <v>125</v>
      </c>
      <c r="I885" s="45">
        <f>I886</f>
        <v>0</v>
      </c>
      <c r="J885" s="324">
        <f>J886</f>
        <v>0</v>
      </c>
      <c r="K885" s="324">
        <f>K886</f>
        <v>0</v>
      </c>
      <c r="L885" s="43"/>
      <c r="M885" s="43"/>
      <c r="N885" s="39">
        <f t="shared" si="240"/>
        <v>0</v>
      </c>
      <c r="O885" s="220">
        <f t="shared" si="235"/>
        <v>0</v>
      </c>
    </row>
    <row r="886" spans="1:16" ht="30" hidden="1" customHeight="1" x14ac:dyDescent="0.25">
      <c r="A886" s="199"/>
      <c r="B886" s="199"/>
      <c r="C886" s="199"/>
      <c r="D886" s="199"/>
      <c r="E886" s="196"/>
      <c r="F886" s="50" t="s">
        <v>126</v>
      </c>
      <c r="G886" s="205" t="s">
        <v>445</v>
      </c>
      <c r="H886" s="50" t="s">
        <v>125</v>
      </c>
      <c r="I886" s="45">
        <v>0</v>
      </c>
      <c r="J886" s="324">
        <f>K886-I886</f>
        <v>0</v>
      </c>
      <c r="K886" s="324">
        <v>0</v>
      </c>
      <c r="L886" s="43"/>
      <c r="M886" s="43"/>
      <c r="N886" s="39">
        <f t="shared" si="240"/>
        <v>0</v>
      </c>
      <c r="O886" s="220">
        <f t="shared" si="235"/>
        <v>0</v>
      </c>
    </row>
    <row r="887" spans="1:16" ht="30" hidden="1" customHeight="1" x14ac:dyDescent="0.25">
      <c r="A887" s="199"/>
      <c r="B887" s="199"/>
      <c r="C887" s="199"/>
      <c r="D887" s="199"/>
      <c r="E887" s="196" t="s">
        <v>127</v>
      </c>
      <c r="F887" s="50"/>
      <c r="G887" s="205" t="s">
        <v>445</v>
      </c>
      <c r="H887" s="50" t="s">
        <v>128</v>
      </c>
      <c r="I887" s="45">
        <f>I888</f>
        <v>0</v>
      </c>
      <c r="J887" s="324">
        <f>J888</f>
        <v>0</v>
      </c>
      <c r="K887" s="324">
        <f>K888</f>
        <v>0</v>
      </c>
      <c r="L887" s="43"/>
      <c r="M887" s="43"/>
      <c r="N887" s="39">
        <f t="shared" si="240"/>
        <v>0</v>
      </c>
      <c r="O887" s="220">
        <f t="shared" si="235"/>
        <v>0</v>
      </c>
    </row>
    <row r="888" spans="1:16" ht="30" hidden="1" customHeight="1" x14ac:dyDescent="0.25">
      <c r="A888" s="199"/>
      <c r="B888" s="199"/>
      <c r="C888" s="199"/>
      <c r="D888" s="199"/>
      <c r="E888" s="196"/>
      <c r="F888" s="50" t="s">
        <v>129</v>
      </c>
      <c r="G888" s="205" t="s">
        <v>445</v>
      </c>
      <c r="H888" s="50" t="s">
        <v>128</v>
      </c>
      <c r="I888" s="45">
        <v>0</v>
      </c>
      <c r="J888" s="324">
        <f>K888-I888</f>
        <v>0</v>
      </c>
      <c r="K888" s="324">
        <v>0</v>
      </c>
      <c r="L888" s="43"/>
      <c r="M888" s="43"/>
      <c r="N888" s="39">
        <f t="shared" si="240"/>
        <v>0</v>
      </c>
      <c r="O888" s="220">
        <f t="shared" si="235"/>
        <v>0</v>
      </c>
    </row>
    <row r="889" spans="1:16" ht="30" hidden="1" customHeight="1" x14ac:dyDescent="0.25">
      <c r="A889" s="199"/>
      <c r="B889" s="199"/>
      <c r="C889" s="199"/>
      <c r="D889" s="199"/>
      <c r="E889" s="196" t="s">
        <v>130</v>
      </c>
      <c r="F889" s="50"/>
      <c r="G889" s="205" t="s">
        <v>445</v>
      </c>
      <c r="H889" s="50" t="s">
        <v>131</v>
      </c>
      <c r="I889" s="45">
        <f>I890</f>
        <v>0</v>
      </c>
      <c r="J889" s="324">
        <f>J890</f>
        <v>0</v>
      </c>
      <c r="K889" s="324">
        <f>K890</f>
        <v>0</v>
      </c>
      <c r="L889" s="43"/>
      <c r="M889" s="43"/>
      <c r="N889" s="39">
        <f t="shared" si="240"/>
        <v>0</v>
      </c>
      <c r="O889" s="220">
        <f t="shared" si="235"/>
        <v>0</v>
      </c>
    </row>
    <row r="890" spans="1:16" ht="30" hidden="1" customHeight="1" x14ac:dyDescent="0.25">
      <c r="A890" s="199"/>
      <c r="B890" s="199"/>
      <c r="C890" s="199"/>
      <c r="D890" s="199"/>
      <c r="E890" s="196"/>
      <c r="F890" s="50" t="s">
        <v>132</v>
      </c>
      <c r="G890" s="205" t="s">
        <v>445</v>
      </c>
      <c r="H890" s="50" t="s">
        <v>131</v>
      </c>
      <c r="I890" s="45">
        <v>0</v>
      </c>
      <c r="J890" s="324">
        <f>K890-I890</f>
        <v>0</v>
      </c>
      <c r="K890" s="324">
        <v>0</v>
      </c>
      <c r="L890" s="43"/>
      <c r="M890" s="43"/>
      <c r="N890" s="39">
        <f t="shared" si="240"/>
        <v>0</v>
      </c>
      <c r="O890" s="220">
        <f t="shared" si="235"/>
        <v>0</v>
      </c>
    </row>
    <row r="891" spans="1:16" ht="30" hidden="1" customHeight="1" x14ac:dyDescent="0.25">
      <c r="A891" s="199"/>
      <c r="B891" s="199"/>
      <c r="C891" s="199"/>
      <c r="D891" s="199">
        <v>3222</v>
      </c>
      <c r="E891" s="199"/>
      <c r="F891" s="56"/>
      <c r="G891" s="205" t="s">
        <v>445</v>
      </c>
      <c r="H891" s="50" t="s">
        <v>29</v>
      </c>
      <c r="I891" s="45">
        <f>I892+I894</f>
        <v>0</v>
      </c>
      <c r="J891" s="324">
        <f>J892+J894</f>
        <v>0</v>
      </c>
      <c r="K891" s="324">
        <f>K892+K894</f>
        <v>0</v>
      </c>
      <c r="L891" s="43"/>
      <c r="M891" s="43"/>
      <c r="N891" s="39">
        <f t="shared" si="240"/>
        <v>0</v>
      </c>
      <c r="O891" s="220">
        <f t="shared" si="235"/>
        <v>0</v>
      </c>
    </row>
    <row r="892" spans="1:16" ht="30" hidden="1" customHeight="1" x14ac:dyDescent="0.25">
      <c r="A892" s="199"/>
      <c r="B892" s="199"/>
      <c r="C892" s="199"/>
      <c r="D892" s="199"/>
      <c r="E892" s="196" t="s">
        <v>136</v>
      </c>
      <c r="F892" s="50"/>
      <c r="G892" s="205" t="s">
        <v>445</v>
      </c>
      <c r="H892" s="50" t="s">
        <v>137</v>
      </c>
      <c r="I892" s="45">
        <f>I893</f>
        <v>0</v>
      </c>
      <c r="J892" s="324">
        <f>J893</f>
        <v>0</v>
      </c>
      <c r="K892" s="324">
        <f>K893</f>
        <v>0</v>
      </c>
      <c r="L892" s="43"/>
      <c r="M892" s="43"/>
      <c r="N892" s="39">
        <f t="shared" si="240"/>
        <v>0</v>
      </c>
      <c r="O892" s="220">
        <f t="shared" si="235"/>
        <v>0</v>
      </c>
    </row>
    <row r="893" spans="1:16" ht="30" hidden="1" customHeight="1" x14ac:dyDescent="0.25">
      <c r="A893" s="199"/>
      <c r="B893" s="199"/>
      <c r="C893" s="199"/>
      <c r="D893" s="199"/>
      <c r="E893" s="196"/>
      <c r="F893" s="50" t="s">
        <v>138</v>
      </c>
      <c r="G893" s="205" t="s">
        <v>445</v>
      </c>
      <c r="H893" s="50" t="s">
        <v>137</v>
      </c>
      <c r="I893" s="45">
        <v>0</v>
      </c>
      <c r="J893" s="324">
        <f>K893-I893</f>
        <v>0</v>
      </c>
      <c r="K893" s="324">
        <v>0</v>
      </c>
      <c r="L893" s="43"/>
      <c r="M893" s="43"/>
      <c r="N893" s="39">
        <f t="shared" si="240"/>
        <v>0</v>
      </c>
      <c r="O893" s="220">
        <f t="shared" si="235"/>
        <v>0</v>
      </c>
    </row>
    <row r="894" spans="1:16" s="67" customFormat="1" ht="30" hidden="1" customHeight="1" x14ac:dyDescent="0.25">
      <c r="A894" s="199"/>
      <c r="B894" s="199"/>
      <c r="C894" s="199"/>
      <c r="D894" s="199"/>
      <c r="E894" s="196" t="s">
        <v>139</v>
      </c>
      <c r="F894" s="50"/>
      <c r="G894" s="205" t="s">
        <v>445</v>
      </c>
      <c r="H894" s="50" t="s">
        <v>140</v>
      </c>
      <c r="I894" s="45">
        <f>I895</f>
        <v>0</v>
      </c>
      <c r="J894" s="324">
        <f>J895</f>
        <v>0</v>
      </c>
      <c r="K894" s="324">
        <f>K895</f>
        <v>0</v>
      </c>
      <c r="L894" s="66"/>
      <c r="M894" s="66"/>
      <c r="N894" s="39">
        <f t="shared" si="240"/>
        <v>0</v>
      </c>
      <c r="O894" s="220">
        <f t="shared" si="235"/>
        <v>0</v>
      </c>
      <c r="P894" s="318"/>
    </row>
    <row r="895" spans="1:16" s="67" customFormat="1" ht="30" hidden="1" customHeight="1" x14ac:dyDescent="0.25">
      <c r="A895" s="199"/>
      <c r="B895" s="199"/>
      <c r="C895" s="199"/>
      <c r="D895" s="199"/>
      <c r="E895" s="196"/>
      <c r="F895" s="50" t="s">
        <v>141</v>
      </c>
      <c r="G895" s="205" t="s">
        <v>445</v>
      </c>
      <c r="H895" s="50" t="s">
        <v>140</v>
      </c>
      <c r="I895" s="45">
        <v>0</v>
      </c>
      <c r="J895" s="324">
        <f>K895-I895</f>
        <v>0</v>
      </c>
      <c r="K895" s="324">
        <v>0</v>
      </c>
      <c r="L895" s="66"/>
      <c r="M895" s="66"/>
      <c r="N895" s="39">
        <f t="shared" si="240"/>
        <v>0</v>
      </c>
      <c r="O895" s="220">
        <f t="shared" si="235"/>
        <v>0</v>
      </c>
      <c r="P895" s="318"/>
    </row>
    <row r="896" spans="1:16" ht="30" hidden="1" customHeight="1" x14ac:dyDescent="0.25">
      <c r="A896" s="199"/>
      <c r="B896" s="199"/>
      <c r="C896" s="199"/>
      <c r="D896" s="200">
        <v>3223</v>
      </c>
      <c r="E896" s="200"/>
      <c r="F896" s="68"/>
      <c r="G896" s="205" t="s">
        <v>445</v>
      </c>
      <c r="H896" s="65" t="s">
        <v>30</v>
      </c>
      <c r="I896" s="45">
        <f>I897+I900+I902</f>
        <v>0</v>
      </c>
      <c r="J896" s="324">
        <f>J897+J900+J902</f>
        <v>0</v>
      </c>
      <c r="K896" s="324">
        <f>K897+K900+K902</f>
        <v>0</v>
      </c>
      <c r="L896" s="43"/>
      <c r="M896" s="43"/>
      <c r="N896" s="39">
        <f t="shared" si="240"/>
        <v>0</v>
      </c>
      <c r="O896" s="220">
        <f t="shared" si="235"/>
        <v>0</v>
      </c>
    </row>
    <row r="897" spans="1:18" ht="30" hidden="1" customHeight="1" x14ac:dyDescent="0.25">
      <c r="A897" s="199"/>
      <c r="B897" s="199"/>
      <c r="C897" s="199"/>
      <c r="D897" s="200"/>
      <c r="E897" s="196" t="s">
        <v>142</v>
      </c>
      <c r="F897" s="50"/>
      <c r="G897" s="205" t="s">
        <v>445</v>
      </c>
      <c r="H897" s="50" t="s">
        <v>143</v>
      </c>
      <c r="I897" s="45">
        <f>I898+I899</f>
        <v>0</v>
      </c>
      <c r="J897" s="324">
        <f>J898+J899</f>
        <v>0</v>
      </c>
      <c r="K897" s="324">
        <f>K898+K899</f>
        <v>0</v>
      </c>
      <c r="L897" s="43"/>
      <c r="M897" s="43"/>
      <c r="N897" s="39">
        <f t="shared" si="240"/>
        <v>0</v>
      </c>
      <c r="O897" s="220">
        <f t="shared" si="235"/>
        <v>0</v>
      </c>
    </row>
    <row r="898" spans="1:18" ht="30" hidden="1" customHeight="1" x14ac:dyDescent="0.25">
      <c r="A898" s="199"/>
      <c r="B898" s="199"/>
      <c r="C898" s="199"/>
      <c r="D898" s="200"/>
      <c r="E898" s="196"/>
      <c r="F898" s="50" t="s">
        <v>144</v>
      </c>
      <c r="G898" s="205" t="s">
        <v>445</v>
      </c>
      <c r="H898" s="50" t="s">
        <v>143</v>
      </c>
      <c r="I898" s="45">
        <v>0</v>
      </c>
      <c r="J898" s="324">
        <f>K898-I898</f>
        <v>0</v>
      </c>
      <c r="K898" s="324">
        <v>0</v>
      </c>
      <c r="L898" s="43"/>
      <c r="M898" s="43"/>
      <c r="N898" s="39">
        <f t="shared" si="240"/>
        <v>0</v>
      </c>
      <c r="O898" s="220">
        <f t="shared" si="235"/>
        <v>0</v>
      </c>
    </row>
    <row r="899" spans="1:18" ht="30" hidden="1" customHeight="1" x14ac:dyDescent="0.25">
      <c r="A899" s="199"/>
      <c r="B899" s="199"/>
      <c r="C899" s="199"/>
      <c r="D899" s="200"/>
      <c r="E899" s="196"/>
      <c r="F899" s="50" t="s">
        <v>145</v>
      </c>
      <c r="G899" s="205" t="s">
        <v>445</v>
      </c>
      <c r="H899" s="50" t="s">
        <v>325</v>
      </c>
      <c r="I899" s="45">
        <v>0</v>
      </c>
      <c r="J899" s="324">
        <f>K899-I899</f>
        <v>0</v>
      </c>
      <c r="K899" s="324">
        <v>0</v>
      </c>
      <c r="L899" s="43"/>
      <c r="M899" s="43"/>
      <c r="N899" s="39">
        <f t="shared" si="240"/>
        <v>0</v>
      </c>
      <c r="O899" s="220">
        <f t="shared" si="235"/>
        <v>0</v>
      </c>
    </row>
    <row r="900" spans="1:18" ht="30" hidden="1" customHeight="1" x14ac:dyDescent="0.25">
      <c r="A900" s="199"/>
      <c r="B900" s="199"/>
      <c r="C900" s="199"/>
      <c r="D900" s="200"/>
      <c r="E900" s="196" t="s">
        <v>147</v>
      </c>
      <c r="F900" s="50"/>
      <c r="G900" s="205" t="s">
        <v>445</v>
      </c>
      <c r="H900" s="50" t="s">
        <v>148</v>
      </c>
      <c r="I900" s="45">
        <f>I901</f>
        <v>0</v>
      </c>
      <c r="J900" s="324">
        <f>J901</f>
        <v>0</v>
      </c>
      <c r="K900" s="324">
        <f>K901</f>
        <v>0</v>
      </c>
      <c r="L900" s="43"/>
      <c r="M900" s="43"/>
      <c r="N900" s="39">
        <f t="shared" si="240"/>
        <v>0</v>
      </c>
      <c r="O900" s="220">
        <f t="shared" si="235"/>
        <v>0</v>
      </c>
    </row>
    <row r="901" spans="1:18" ht="30" hidden="1" customHeight="1" x14ac:dyDescent="0.25">
      <c r="A901" s="199"/>
      <c r="B901" s="199"/>
      <c r="C901" s="199"/>
      <c r="D901" s="200"/>
      <c r="E901" s="196"/>
      <c r="F901" s="50" t="s">
        <v>149</v>
      </c>
      <c r="G901" s="205" t="s">
        <v>445</v>
      </c>
      <c r="H901" s="50" t="s">
        <v>148</v>
      </c>
      <c r="I901" s="45">
        <v>0</v>
      </c>
      <c r="J901" s="324">
        <f>K901-I901</f>
        <v>0</v>
      </c>
      <c r="K901" s="324">
        <v>0</v>
      </c>
      <c r="L901" s="43"/>
      <c r="M901" s="43"/>
      <c r="N901" s="39">
        <f t="shared" si="240"/>
        <v>0</v>
      </c>
      <c r="O901" s="220">
        <f t="shared" si="235"/>
        <v>0</v>
      </c>
    </row>
    <row r="902" spans="1:18" ht="30" hidden="1" customHeight="1" x14ac:dyDescent="0.25">
      <c r="A902" s="199"/>
      <c r="B902" s="199"/>
      <c r="C902" s="199"/>
      <c r="D902" s="200"/>
      <c r="E902" s="196" t="s">
        <v>150</v>
      </c>
      <c r="F902" s="50"/>
      <c r="G902" s="205" t="s">
        <v>445</v>
      </c>
      <c r="H902" s="50" t="s">
        <v>151</v>
      </c>
      <c r="I902" s="45">
        <f>I903</f>
        <v>0</v>
      </c>
      <c r="J902" s="324">
        <f>J903</f>
        <v>0</v>
      </c>
      <c r="K902" s="324">
        <f>K903</f>
        <v>0</v>
      </c>
      <c r="L902" s="43"/>
      <c r="M902" s="43"/>
      <c r="N902" s="39">
        <f t="shared" si="240"/>
        <v>0</v>
      </c>
      <c r="O902" s="220">
        <f t="shared" si="235"/>
        <v>0</v>
      </c>
    </row>
    <row r="903" spans="1:18" ht="30" hidden="1" customHeight="1" x14ac:dyDescent="0.25">
      <c r="A903" s="199"/>
      <c r="B903" s="199"/>
      <c r="C903" s="199"/>
      <c r="D903" s="200"/>
      <c r="E903" s="196"/>
      <c r="F903" s="50" t="s">
        <v>152</v>
      </c>
      <c r="G903" s="205" t="s">
        <v>445</v>
      </c>
      <c r="H903" s="50" t="s">
        <v>151</v>
      </c>
      <c r="I903" s="45">
        <v>0</v>
      </c>
      <c r="J903" s="324">
        <f>K903-I903</f>
        <v>0</v>
      </c>
      <c r="K903" s="324">
        <v>0</v>
      </c>
      <c r="L903" s="43"/>
      <c r="M903" s="43"/>
      <c r="N903" s="39">
        <f t="shared" si="240"/>
        <v>0</v>
      </c>
      <c r="O903" s="220">
        <f t="shared" si="235"/>
        <v>0</v>
      </c>
    </row>
    <row r="904" spans="1:18" s="170" customFormat="1" ht="30" hidden="1" customHeight="1" x14ac:dyDescent="0.25">
      <c r="A904" s="197"/>
      <c r="B904" s="197"/>
      <c r="C904" s="197">
        <v>323</v>
      </c>
      <c r="D904" s="197"/>
      <c r="E904" s="197"/>
      <c r="F904" s="54"/>
      <c r="G904" s="205"/>
      <c r="H904" s="55" t="s">
        <v>34</v>
      </c>
      <c r="I904" s="37">
        <f>I905+I914+I917+I920+I928+I935+I938</f>
        <v>0</v>
      </c>
      <c r="J904" s="323">
        <f>J905+J914+J917+J920+J928+J935+J938</f>
        <v>0</v>
      </c>
      <c r="K904" s="323">
        <f>K905+K914+K917+K920+K928+K935+K938</f>
        <v>0</v>
      </c>
      <c r="L904" s="164"/>
      <c r="M904" s="164"/>
      <c r="N904" s="39">
        <f t="shared" si="240"/>
        <v>0</v>
      </c>
      <c r="O904" s="220">
        <f t="shared" si="235"/>
        <v>0</v>
      </c>
      <c r="P904" s="308"/>
      <c r="Q904" s="169"/>
      <c r="R904" s="169"/>
    </row>
    <row r="905" spans="1:18" ht="30" hidden="1" customHeight="1" x14ac:dyDescent="0.25">
      <c r="A905" s="199"/>
      <c r="B905" s="199"/>
      <c r="C905" s="199"/>
      <c r="D905" s="199">
        <v>3231</v>
      </c>
      <c r="E905" s="199"/>
      <c r="F905" s="56"/>
      <c r="G905" s="205" t="s">
        <v>445</v>
      </c>
      <c r="H905" s="50" t="s">
        <v>359</v>
      </c>
      <c r="I905" s="45">
        <f>I906+I908+I910+I912</f>
        <v>0</v>
      </c>
      <c r="J905" s="324">
        <f t="shared" ref="J905:K905" si="241">J906+J908+J910+J912</f>
        <v>0</v>
      </c>
      <c r="K905" s="324">
        <f t="shared" si="241"/>
        <v>0</v>
      </c>
      <c r="L905" s="43"/>
      <c r="M905" s="43"/>
      <c r="N905" s="39">
        <f t="shared" si="240"/>
        <v>0</v>
      </c>
      <c r="O905" s="220">
        <f t="shared" si="235"/>
        <v>0</v>
      </c>
    </row>
    <row r="906" spans="1:18" ht="30" hidden="1" customHeight="1" x14ac:dyDescent="0.25">
      <c r="A906" s="199"/>
      <c r="B906" s="199"/>
      <c r="C906" s="199"/>
      <c r="D906" s="199"/>
      <c r="E906" s="196" t="s">
        <v>168</v>
      </c>
      <c r="F906" s="50"/>
      <c r="G906" s="205" t="s">
        <v>445</v>
      </c>
      <c r="H906" s="50" t="s">
        <v>169</v>
      </c>
      <c r="I906" s="45">
        <f>I907</f>
        <v>0</v>
      </c>
      <c r="J906" s="324">
        <f>J907</f>
        <v>0</v>
      </c>
      <c r="K906" s="324">
        <f>K907</f>
        <v>0</v>
      </c>
      <c r="L906" s="43"/>
      <c r="M906" s="43"/>
      <c r="N906" s="39">
        <f t="shared" si="240"/>
        <v>0</v>
      </c>
      <c r="O906" s="220">
        <f t="shared" si="235"/>
        <v>0</v>
      </c>
    </row>
    <row r="907" spans="1:18" ht="30" hidden="1" customHeight="1" x14ac:dyDescent="0.25">
      <c r="A907" s="199"/>
      <c r="B907" s="199"/>
      <c r="C907" s="199"/>
      <c r="D907" s="199"/>
      <c r="E907" s="196"/>
      <c r="F907" s="50" t="s">
        <v>170</v>
      </c>
      <c r="G907" s="205" t="s">
        <v>445</v>
      </c>
      <c r="H907" s="50" t="s">
        <v>169</v>
      </c>
      <c r="I907" s="45">
        <v>0</v>
      </c>
      <c r="J907" s="324">
        <f>K907-I907</f>
        <v>0</v>
      </c>
      <c r="K907" s="324">
        <v>0</v>
      </c>
      <c r="L907" s="43"/>
      <c r="M907" s="43"/>
      <c r="N907" s="39">
        <f t="shared" si="240"/>
        <v>0</v>
      </c>
      <c r="O907" s="220">
        <f t="shared" si="235"/>
        <v>0</v>
      </c>
    </row>
    <row r="908" spans="1:18" ht="30" hidden="1" customHeight="1" x14ac:dyDescent="0.25">
      <c r="A908" s="199"/>
      <c r="B908" s="199"/>
      <c r="C908" s="199"/>
      <c r="D908" s="199"/>
      <c r="E908" s="196" t="s">
        <v>171</v>
      </c>
      <c r="F908" s="50"/>
      <c r="G908" s="205" t="s">
        <v>445</v>
      </c>
      <c r="H908" s="50" t="s">
        <v>172</v>
      </c>
      <c r="I908" s="45">
        <f>I909</f>
        <v>0</v>
      </c>
      <c r="J908" s="324">
        <f>J909</f>
        <v>0</v>
      </c>
      <c r="K908" s="324">
        <f>K909</f>
        <v>0</v>
      </c>
      <c r="L908" s="43"/>
      <c r="M908" s="43"/>
      <c r="N908" s="39">
        <f t="shared" si="240"/>
        <v>0</v>
      </c>
      <c r="O908" s="220">
        <f t="shared" si="235"/>
        <v>0</v>
      </c>
    </row>
    <row r="909" spans="1:18" ht="30" hidden="1" customHeight="1" x14ac:dyDescent="0.25">
      <c r="A909" s="199"/>
      <c r="B909" s="199"/>
      <c r="C909" s="199"/>
      <c r="D909" s="199"/>
      <c r="E909" s="196"/>
      <c r="F909" s="50" t="s">
        <v>173</v>
      </c>
      <c r="G909" s="205" t="s">
        <v>445</v>
      </c>
      <c r="H909" s="50" t="s">
        <v>172</v>
      </c>
      <c r="I909" s="45">
        <v>0</v>
      </c>
      <c r="J909" s="324">
        <f>K909-I909</f>
        <v>0</v>
      </c>
      <c r="K909" s="324">
        <v>0</v>
      </c>
      <c r="L909" s="43"/>
      <c r="M909" s="43"/>
      <c r="N909" s="39">
        <f t="shared" si="240"/>
        <v>0</v>
      </c>
      <c r="O909" s="220">
        <f t="shared" si="235"/>
        <v>0</v>
      </c>
    </row>
    <row r="910" spans="1:18" ht="30" hidden="1" customHeight="1" x14ac:dyDescent="0.25">
      <c r="A910" s="199"/>
      <c r="B910" s="199"/>
      <c r="C910" s="199"/>
      <c r="D910" s="199"/>
      <c r="E910" s="196" t="s">
        <v>174</v>
      </c>
      <c r="F910" s="50"/>
      <c r="G910" s="205" t="s">
        <v>445</v>
      </c>
      <c r="H910" s="50" t="s">
        <v>175</v>
      </c>
      <c r="I910" s="45">
        <f>I911</f>
        <v>0</v>
      </c>
      <c r="J910" s="324">
        <f>J911</f>
        <v>0</v>
      </c>
      <c r="K910" s="324">
        <f>K911</f>
        <v>0</v>
      </c>
      <c r="L910" s="43"/>
      <c r="M910" s="43"/>
      <c r="N910" s="39">
        <f t="shared" si="240"/>
        <v>0</v>
      </c>
      <c r="O910" s="220">
        <f t="shared" si="235"/>
        <v>0</v>
      </c>
    </row>
    <row r="911" spans="1:18" ht="30" hidden="1" customHeight="1" x14ac:dyDescent="0.25">
      <c r="A911" s="199"/>
      <c r="B911" s="199"/>
      <c r="C911" s="199"/>
      <c r="D911" s="199"/>
      <c r="E911" s="196"/>
      <c r="F911" s="50" t="s">
        <v>176</v>
      </c>
      <c r="G911" s="205" t="s">
        <v>445</v>
      </c>
      <c r="H911" s="50" t="s">
        <v>175</v>
      </c>
      <c r="I911" s="45">
        <v>0</v>
      </c>
      <c r="J911" s="324">
        <f>K911-I911</f>
        <v>0</v>
      </c>
      <c r="K911" s="324">
        <v>0</v>
      </c>
      <c r="L911" s="43"/>
      <c r="M911" s="43"/>
      <c r="N911" s="39">
        <f t="shared" si="240"/>
        <v>0</v>
      </c>
      <c r="O911" s="220">
        <f t="shared" si="235"/>
        <v>0</v>
      </c>
    </row>
    <row r="912" spans="1:18" ht="30" hidden="1" customHeight="1" x14ac:dyDescent="0.25">
      <c r="A912" s="199"/>
      <c r="B912" s="199"/>
      <c r="C912" s="199"/>
      <c r="D912" s="199"/>
      <c r="E912" s="196" t="s">
        <v>177</v>
      </c>
      <c r="F912" s="50"/>
      <c r="G912" s="205" t="s">
        <v>445</v>
      </c>
      <c r="H912" s="50" t="s">
        <v>178</v>
      </c>
      <c r="I912" s="45">
        <f>I913</f>
        <v>0</v>
      </c>
      <c r="J912" s="324">
        <f>J913</f>
        <v>0</v>
      </c>
      <c r="K912" s="324">
        <f>K913</f>
        <v>0</v>
      </c>
      <c r="L912" s="43"/>
      <c r="M912" s="43"/>
      <c r="N912" s="39">
        <f t="shared" si="240"/>
        <v>0</v>
      </c>
      <c r="O912" s="220">
        <f t="shared" si="235"/>
        <v>0</v>
      </c>
    </row>
    <row r="913" spans="1:15" ht="30" hidden="1" customHeight="1" x14ac:dyDescent="0.25">
      <c r="A913" s="199"/>
      <c r="B913" s="199"/>
      <c r="C913" s="199"/>
      <c r="D913" s="199"/>
      <c r="E913" s="196"/>
      <c r="F913" s="50" t="s">
        <v>179</v>
      </c>
      <c r="G913" s="205" t="s">
        <v>445</v>
      </c>
      <c r="H913" s="50" t="s">
        <v>178</v>
      </c>
      <c r="I913" s="45">
        <v>0</v>
      </c>
      <c r="J913" s="324">
        <f>K913-I913</f>
        <v>0</v>
      </c>
      <c r="K913" s="324">
        <v>0</v>
      </c>
      <c r="L913" s="43"/>
      <c r="M913" s="43"/>
      <c r="N913" s="39">
        <f t="shared" si="240"/>
        <v>0</v>
      </c>
      <c r="O913" s="220">
        <f t="shared" si="235"/>
        <v>0</v>
      </c>
    </row>
    <row r="914" spans="1:15" ht="30" hidden="1" customHeight="1" x14ac:dyDescent="0.25">
      <c r="A914" s="199"/>
      <c r="B914" s="199"/>
      <c r="C914" s="199"/>
      <c r="D914" s="199">
        <v>3232</v>
      </c>
      <c r="E914" s="199"/>
      <c r="F914" s="56"/>
      <c r="G914" s="205" t="s">
        <v>445</v>
      </c>
      <c r="H914" s="50" t="s">
        <v>36</v>
      </c>
      <c r="I914" s="45">
        <f t="shared" ref="I914:K915" si="242">I915</f>
        <v>0</v>
      </c>
      <c r="J914" s="324">
        <f t="shared" si="242"/>
        <v>0</v>
      </c>
      <c r="K914" s="324">
        <f t="shared" si="242"/>
        <v>0</v>
      </c>
      <c r="L914" s="43"/>
      <c r="M914" s="43"/>
      <c r="N914" s="39">
        <f t="shared" si="240"/>
        <v>0</v>
      </c>
      <c r="O914" s="220">
        <f t="shared" si="235"/>
        <v>0</v>
      </c>
    </row>
    <row r="915" spans="1:15" ht="30" hidden="1" customHeight="1" x14ac:dyDescent="0.25">
      <c r="A915" s="199"/>
      <c r="B915" s="199"/>
      <c r="C915" s="199"/>
      <c r="D915" s="199"/>
      <c r="E915" s="196" t="s">
        <v>180</v>
      </c>
      <c r="F915" s="50"/>
      <c r="G915" s="205" t="s">
        <v>445</v>
      </c>
      <c r="H915" s="50" t="s">
        <v>381</v>
      </c>
      <c r="I915" s="45">
        <f t="shared" si="242"/>
        <v>0</v>
      </c>
      <c r="J915" s="324">
        <f t="shared" si="242"/>
        <v>0</v>
      </c>
      <c r="K915" s="324">
        <f t="shared" si="242"/>
        <v>0</v>
      </c>
      <c r="L915" s="43"/>
      <c r="M915" s="43"/>
      <c r="N915" s="39">
        <f t="shared" si="240"/>
        <v>0</v>
      </c>
      <c r="O915" s="220">
        <f t="shared" si="235"/>
        <v>0</v>
      </c>
    </row>
    <row r="916" spans="1:15" ht="30" hidden="1" customHeight="1" x14ac:dyDescent="0.25">
      <c r="A916" s="199"/>
      <c r="B916" s="199"/>
      <c r="C916" s="199"/>
      <c r="D916" s="199"/>
      <c r="E916" s="196"/>
      <c r="F916" s="50" t="s">
        <v>182</v>
      </c>
      <c r="G916" s="205" t="s">
        <v>445</v>
      </c>
      <c r="H916" s="50" t="s">
        <v>181</v>
      </c>
      <c r="I916" s="45">
        <v>0</v>
      </c>
      <c r="J916" s="324">
        <f>K916-I916</f>
        <v>0</v>
      </c>
      <c r="K916" s="324">
        <v>0</v>
      </c>
      <c r="L916" s="43"/>
      <c r="M916" s="43"/>
      <c r="N916" s="39">
        <f t="shared" si="240"/>
        <v>0</v>
      </c>
      <c r="O916" s="220">
        <f t="shared" ref="O916:O979" si="243">N916-J916</f>
        <v>0</v>
      </c>
    </row>
    <row r="917" spans="1:15" ht="30" hidden="1" customHeight="1" x14ac:dyDescent="0.25">
      <c r="A917" s="199"/>
      <c r="B917" s="199"/>
      <c r="C917" s="199"/>
      <c r="D917" s="199">
        <v>3233</v>
      </c>
      <c r="E917" s="199"/>
      <c r="F917" s="56"/>
      <c r="G917" s="205" t="s">
        <v>445</v>
      </c>
      <c r="H917" s="50" t="s">
        <v>37</v>
      </c>
      <c r="I917" s="45">
        <f t="shared" ref="I917:K918" si="244">I918</f>
        <v>0</v>
      </c>
      <c r="J917" s="324">
        <f t="shared" si="244"/>
        <v>0</v>
      </c>
      <c r="K917" s="324">
        <f t="shared" si="244"/>
        <v>0</v>
      </c>
      <c r="L917" s="43"/>
      <c r="M917" s="43"/>
      <c r="N917" s="39">
        <f t="shared" si="240"/>
        <v>0</v>
      </c>
      <c r="O917" s="220">
        <f t="shared" si="243"/>
        <v>0</v>
      </c>
    </row>
    <row r="918" spans="1:15" ht="30" hidden="1" customHeight="1" x14ac:dyDescent="0.25">
      <c r="A918" s="199"/>
      <c r="B918" s="199"/>
      <c r="C918" s="199"/>
      <c r="D918" s="199"/>
      <c r="E918" s="196" t="s">
        <v>183</v>
      </c>
      <c r="F918" s="50"/>
      <c r="G918" s="205" t="s">
        <v>445</v>
      </c>
      <c r="H918" s="50" t="s">
        <v>184</v>
      </c>
      <c r="I918" s="45">
        <f t="shared" si="244"/>
        <v>0</v>
      </c>
      <c r="J918" s="324">
        <f t="shared" si="244"/>
        <v>0</v>
      </c>
      <c r="K918" s="324">
        <f t="shared" si="244"/>
        <v>0</v>
      </c>
      <c r="L918" s="43"/>
      <c r="M918" s="43"/>
      <c r="N918" s="39">
        <f t="shared" si="240"/>
        <v>0</v>
      </c>
      <c r="O918" s="220">
        <f t="shared" si="243"/>
        <v>0</v>
      </c>
    </row>
    <row r="919" spans="1:15" ht="30" hidden="1" customHeight="1" x14ac:dyDescent="0.25">
      <c r="A919" s="199"/>
      <c r="B919" s="199"/>
      <c r="C919" s="199"/>
      <c r="D919" s="199"/>
      <c r="E919" s="196"/>
      <c r="F919" s="50" t="s">
        <v>185</v>
      </c>
      <c r="G919" s="205" t="s">
        <v>445</v>
      </c>
      <c r="H919" s="50" t="s">
        <v>184</v>
      </c>
      <c r="I919" s="45">
        <v>0</v>
      </c>
      <c r="J919" s="324">
        <f>K919-I919</f>
        <v>0</v>
      </c>
      <c r="K919" s="324">
        <v>0</v>
      </c>
      <c r="L919" s="43"/>
      <c r="M919" s="43"/>
      <c r="N919" s="39">
        <f t="shared" si="240"/>
        <v>0</v>
      </c>
      <c r="O919" s="220">
        <f t="shared" si="243"/>
        <v>0</v>
      </c>
    </row>
    <row r="920" spans="1:15" ht="30" hidden="1" customHeight="1" x14ac:dyDescent="0.25">
      <c r="A920" s="199"/>
      <c r="B920" s="199"/>
      <c r="C920" s="199"/>
      <c r="D920" s="199">
        <v>3234</v>
      </c>
      <c r="E920" s="199"/>
      <c r="F920" s="56"/>
      <c r="G920" s="205" t="s">
        <v>445</v>
      </c>
      <c r="H920" s="50" t="s">
        <v>360</v>
      </c>
      <c r="I920" s="45">
        <f>I921+I923+I925</f>
        <v>0</v>
      </c>
      <c r="J920" s="324">
        <f>J921+J923+J925</f>
        <v>0</v>
      </c>
      <c r="K920" s="324">
        <f>K921+K923+K925</f>
        <v>0</v>
      </c>
      <c r="L920" s="43"/>
      <c r="M920" s="43"/>
      <c r="N920" s="39">
        <f t="shared" si="240"/>
        <v>0</v>
      </c>
      <c r="O920" s="220">
        <f t="shared" si="243"/>
        <v>0</v>
      </c>
    </row>
    <row r="921" spans="1:15" ht="30" hidden="1" customHeight="1" x14ac:dyDescent="0.25">
      <c r="A921" s="199"/>
      <c r="B921" s="199"/>
      <c r="C921" s="199"/>
      <c r="D921" s="199"/>
      <c r="E921" s="196" t="s">
        <v>186</v>
      </c>
      <c r="F921" s="50"/>
      <c r="G921" s="205" t="s">
        <v>445</v>
      </c>
      <c r="H921" s="50" t="s">
        <v>187</v>
      </c>
      <c r="I921" s="45">
        <f>I922</f>
        <v>0</v>
      </c>
      <c r="J921" s="324">
        <f>J922</f>
        <v>0</v>
      </c>
      <c r="K921" s="324">
        <f>K922</f>
        <v>0</v>
      </c>
      <c r="L921" s="43"/>
      <c r="M921" s="43"/>
      <c r="N921" s="39">
        <f t="shared" si="240"/>
        <v>0</v>
      </c>
      <c r="O921" s="220">
        <f t="shared" si="243"/>
        <v>0</v>
      </c>
    </row>
    <row r="922" spans="1:15" ht="30" hidden="1" customHeight="1" x14ac:dyDescent="0.25">
      <c r="A922" s="199"/>
      <c r="B922" s="199"/>
      <c r="C922" s="199"/>
      <c r="D922" s="199"/>
      <c r="E922" s="196"/>
      <c r="F922" s="50" t="s">
        <v>188</v>
      </c>
      <c r="G922" s="205" t="s">
        <v>445</v>
      </c>
      <c r="H922" s="50" t="s">
        <v>187</v>
      </c>
      <c r="I922" s="45">
        <v>0</v>
      </c>
      <c r="J922" s="324">
        <f>K922-I922</f>
        <v>0</v>
      </c>
      <c r="K922" s="324">
        <v>0</v>
      </c>
      <c r="L922" s="43"/>
      <c r="M922" s="43"/>
      <c r="N922" s="39">
        <f t="shared" si="240"/>
        <v>0</v>
      </c>
      <c r="O922" s="220">
        <f t="shared" si="243"/>
        <v>0</v>
      </c>
    </row>
    <row r="923" spans="1:15" ht="30" hidden="1" customHeight="1" x14ac:dyDescent="0.25">
      <c r="A923" s="199"/>
      <c r="B923" s="199"/>
      <c r="C923" s="199"/>
      <c r="D923" s="199"/>
      <c r="E923" s="196" t="s">
        <v>189</v>
      </c>
      <c r="F923" s="50"/>
      <c r="G923" s="205" t="s">
        <v>445</v>
      </c>
      <c r="H923" s="50" t="s">
        <v>190</v>
      </c>
      <c r="I923" s="45">
        <f>I924</f>
        <v>0</v>
      </c>
      <c r="J923" s="324">
        <f>J924</f>
        <v>0</v>
      </c>
      <c r="K923" s="324">
        <f>K924</f>
        <v>0</v>
      </c>
      <c r="L923" s="43"/>
      <c r="M923" s="43"/>
      <c r="N923" s="39">
        <f t="shared" si="240"/>
        <v>0</v>
      </c>
      <c r="O923" s="220">
        <f t="shared" si="243"/>
        <v>0</v>
      </c>
    </row>
    <row r="924" spans="1:15" ht="30" hidden="1" customHeight="1" x14ac:dyDescent="0.25">
      <c r="A924" s="199"/>
      <c r="B924" s="199"/>
      <c r="C924" s="199"/>
      <c r="D924" s="199"/>
      <c r="E924" s="196"/>
      <c r="F924" s="50" t="s">
        <v>191</v>
      </c>
      <c r="G924" s="205" t="s">
        <v>445</v>
      </c>
      <c r="H924" s="50" t="s">
        <v>190</v>
      </c>
      <c r="I924" s="45">
        <v>0</v>
      </c>
      <c r="J924" s="324">
        <f>K924-I924</f>
        <v>0</v>
      </c>
      <c r="K924" s="324">
        <v>0</v>
      </c>
      <c r="L924" s="43"/>
      <c r="M924" s="43"/>
      <c r="N924" s="39">
        <f t="shared" si="240"/>
        <v>0</v>
      </c>
      <c r="O924" s="220">
        <f t="shared" si="243"/>
        <v>0</v>
      </c>
    </row>
    <row r="925" spans="1:15" ht="30" hidden="1" customHeight="1" x14ac:dyDescent="0.25">
      <c r="A925" s="199"/>
      <c r="B925" s="199"/>
      <c r="C925" s="199"/>
      <c r="D925" s="199"/>
      <c r="E925" s="196" t="s">
        <v>192</v>
      </c>
      <c r="F925" s="50"/>
      <c r="G925" s="205" t="s">
        <v>445</v>
      </c>
      <c r="H925" s="50" t="s">
        <v>193</v>
      </c>
      <c r="I925" s="45">
        <f>I926+I927</f>
        <v>0</v>
      </c>
      <c r="J925" s="324">
        <f>J926+J927</f>
        <v>0</v>
      </c>
      <c r="K925" s="324">
        <f>K926+K927</f>
        <v>0</v>
      </c>
      <c r="L925" s="43"/>
      <c r="M925" s="43"/>
      <c r="N925" s="39">
        <f t="shared" si="240"/>
        <v>0</v>
      </c>
      <c r="O925" s="220">
        <f t="shared" si="243"/>
        <v>0</v>
      </c>
    </row>
    <row r="926" spans="1:15" ht="30" hidden="1" customHeight="1" x14ac:dyDescent="0.25">
      <c r="A926" s="199"/>
      <c r="B926" s="199"/>
      <c r="C926" s="199"/>
      <c r="D926" s="199"/>
      <c r="E926" s="196"/>
      <c r="F926" s="50" t="s">
        <v>194</v>
      </c>
      <c r="G926" s="205" t="s">
        <v>445</v>
      </c>
      <c r="H926" s="50" t="s">
        <v>193</v>
      </c>
      <c r="I926" s="45">
        <v>0</v>
      </c>
      <c r="J926" s="324">
        <f>K926-I926</f>
        <v>0</v>
      </c>
      <c r="K926" s="324">
        <v>0</v>
      </c>
      <c r="L926" s="43"/>
      <c r="M926" s="43"/>
      <c r="N926" s="39">
        <f t="shared" si="240"/>
        <v>0</v>
      </c>
      <c r="O926" s="220">
        <f t="shared" si="243"/>
        <v>0</v>
      </c>
    </row>
    <row r="927" spans="1:15" ht="30" hidden="1" customHeight="1" x14ac:dyDescent="0.25">
      <c r="A927" s="199"/>
      <c r="B927" s="199"/>
      <c r="C927" s="199"/>
      <c r="D927" s="199"/>
      <c r="E927" s="196"/>
      <c r="F927" s="50" t="s">
        <v>195</v>
      </c>
      <c r="G927" s="205" t="s">
        <v>445</v>
      </c>
      <c r="H927" s="50" t="s">
        <v>196</v>
      </c>
      <c r="I927" s="45">
        <v>0</v>
      </c>
      <c r="J927" s="324">
        <f>K927-I927</f>
        <v>0</v>
      </c>
      <c r="K927" s="324">
        <v>0</v>
      </c>
      <c r="L927" s="43"/>
      <c r="M927" s="43"/>
      <c r="N927" s="39">
        <f t="shared" si="240"/>
        <v>0</v>
      </c>
      <c r="O927" s="220">
        <f t="shared" si="243"/>
        <v>0</v>
      </c>
    </row>
    <row r="928" spans="1:15" ht="30" hidden="1" customHeight="1" x14ac:dyDescent="0.25">
      <c r="A928" s="199"/>
      <c r="B928" s="199"/>
      <c r="C928" s="199"/>
      <c r="D928" s="199">
        <v>3237</v>
      </c>
      <c r="E928" s="199"/>
      <c r="F928" s="56"/>
      <c r="G928" s="205" t="s">
        <v>445</v>
      </c>
      <c r="H928" s="50" t="s">
        <v>209</v>
      </c>
      <c r="I928" s="45">
        <f t="shared" ref="I928:K929" si="245">I929</f>
        <v>0</v>
      </c>
      <c r="J928" s="324">
        <f t="shared" si="245"/>
        <v>0</v>
      </c>
      <c r="K928" s="324">
        <f t="shared" si="245"/>
        <v>0</v>
      </c>
      <c r="L928" s="43"/>
      <c r="M928" s="43"/>
      <c r="N928" s="39">
        <f t="shared" si="240"/>
        <v>0</v>
      </c>
      <c r="O928" s="220">
        <f t="shared" si="243"/>
        <v>0</v>
      </c>
    </row>
    <row r="929" spans="1:15" ht="30" hidden="1" customHeight="1" x14ac:dyDescent="0.25">
      <c r="A929" s="199"/>
      <c r="B929" s="199"/>
      <c r="C929" s="199"/>
      <c r="D929" s="199"/>
      <c r="E929" s="196" t="s">
        <v>210</v>
      </c>
      <c r="F929" s="50"/>
      <c r="G929" s="205" t="s">
        <v>445</v>
      </c>
      <c r="H929" s="50" t="s">
        <v>211</v>
      </c>
      <c r="I929" s="45">
        <f t="shared" si="245"/>
        <v>0</v>
      </c>
      <c r="J929" s="324">
        <f t="shared" si="245"/>
        <v>0</v>
      </c>
      <c r="K929" s="324">
        <f t="shared" si="245"/>
        <v>0</v>
      </c>
      <c r="L929" s="43"/>
      <c r="M929" s="43"/>
      <c r="N929" s="39">
        <f t="shared" si="240"/>
        <v>0</v>
      </c>
      <c r="O929" s="220">
        <f t="shared" si="243"/>
        <v>0</v>
      </c>
    </row>
    <row r="930" spans="1:15" ht="30" hidden="1" customHeight="1" x14ac:dyDescent="0.25">
      <c r="A930" s="199"/>
      <c r="B930" s="199"/>
      <c r="C930" s="199"/>
      <c r="D930" s="199"/>
      <c r="E930" s="196"/>
      <c r="F930" s="50" t="s">
        <v>212</v>
      </c>
      <c r="G930" s="205" t="s">
        <v>445</v>
      </c>
      <c r="H930" s="50" t="s">
        <v>211</v>
      </c>
      <c r="I930" s="45">
        <v>0</v>
      </c>
      <c r="J930" s="324">
        <f>K930-I930</f>
        <v>0</v>
      </c>
      <c r="K930" s="324">
        <v>0</v>
      </c>
      <c r="L930" s="43"/>
      <c r="M930" s="43"/>
      <c r="N930" s="39">
        <f t="shared" si="240"/>
        <v>0</v>
      </c>
      <c r="O930" s="220">
        <f t="shared" si="243"/>
        <v>0</v>
      </c>
    </row>
    <row r="931" spans="1:15" ht="30" hidden="1" customHeight="1" x14ac:dyDescent="0.25">
      <c r="A931" s="199"/>
      <c r="B931" s="199"/>
      <c r="C931" s="199"/>
      <c r="D931" s="199"/>
      <c r="E931" s="196" t="s">
        <v>213</v>
      </c>
      <c r="F931" s="50"/>
      <c r="G931" s="205" t="s">
        <v>445</v>
      </c>
      <c r="H931" s="50" t="s">
        <v>214</v>
      </c>
      <c r="I931" s="45"/>
      <c r="J931" s="324"/>
      <c r="K931" s="324"/>
      <c r="L931" s="43"/>
      <c r="M931" s="43"/>
      <c r="N931" s="39">
        <f t="shared" si="240"/>
        <v>0</v>
      </c>
      <c r="O931" s="220">
        <f t="shared" si="243"/>
        <v>0</v>
      </c>
    </row>
    <row r="932" spans="1:15" ht="30" hidden="1" customHeight="1" x14ac:dyDescent="0.25">
      <c r="A932" s="199"/>
      <c r="B932" s="199"/>
      <c r="C932" s="199"/>
      <c r="D932" s="199"/>
      <c r="E932" s="196"/>
      <c r="F932" s="50" t="s">
        <v>215</v>
      </c>
      <c r="G932" s="205" t="s">
        <v>445</v>
      </c>
      <c r="H932" s="50" t="s">
        <v>214</v>
      </c>
      <c r="I932" s="45"/>
      <c r="J932" s="324"/>
      <c r="K932" s="324"/>
      <c r="L932" s="43"/>
      <c r="M932" s="43"/>
      <c r="N932" s="39">
        <f t="shared" si="240"/>
        <v>0</v>
      </c>
      <c r="O932" s="220">
        <f t="shared" si="243"/>
        <v>0</v>
      </c>
    </row>
    <row r="933" spans="1:15" ht="30" hidden="1" customHeight="1" x14ac:dyDescent="0.25">
      <c r="A933" s="199"/>
      <c r="B933" s="199"/>
      <c r="C933" s="199"/>
      <c r="D933" s="199"/>
      <c r="E933" s="196" t="s">
        <v>216</v>
      </c>
      <c r="F933" s="50"/>
      <c r="G933" s="205" t="s">
        <v>445</v>
      </c>
      <c r="H933" s="50" t="s">
        <v>217</v>
      </c>
      <c r="I933" s="45"/>
      <c r="J933" s="324"/>
      <c r="K933" s="324"/>
      <c r="L933" s="43"/>
      <c r="M933" s="43"/>
      <c r="N933" s="39">
        <f t="shared" si="240"/>
        <v>0</v>
      </c>
      <c r="O933" s="220">
        <f t="shared" si="243"/>
        <v>0</v>
      </c>
    </row>
    <row r="934" spans="1:15" ht="30" hidden="1" customHeight="1" x14ac:dyDescent="0.25">
      <c r="A934" s="199"/>
      <c r="B934" s="199"/>
      <c r="C934" s="199"/>
      <c r="D934" s="199"/>
      <c r="E934" s="196"/>
      <c r="F934" s="50" t="s">
        <v>218</v>
      </c>
      <c r="G934" s="205" t="s">
        <v>445</v>
      </c>
      <c r="H934" s="50" t="s">
        <v>217</v>
      </c>
      <c r="I934" s="45"/>
      <c r="J934" s="324"/>
      <c r="K934" s="324"/>
      <c r="L934" s="43"/>
      <c r="M934" s="43"/>
      <c r="N934" s="39">
        <f t="shared" si="240"/>
        <v>0</v>
      </c>
      <c r="O934" s="220">
        <f t="shared" si="243"/>
        <v>0</v>
      </c>
    </row>
    <row r="935" spans="1:15" ht="30" hidden="1" customHeight="1" x14ac:dyDescent="0.25">
      <c r="A935" s="199"/>
      <c r="B935" s="199"/>
      <c r="C935" s="199"/>
      <c r="D935" s="200">
        <v>3238</v>
      </c>
      <c r="E935" s="200"/>
      <c r="F935" s="68"/>
      <c r="G935" s="205" t="s">
        <v>445</v>
      </c>
      <c r="H935" s="65" t="s">
        <v>41</v>
      </c>
      <c r="I935" s="45">
        <f t="shared" ref="I935:K936" si="246">I936</f>
        <v>0</v>
      </c>
      <c r="J935" s="324">
        <f t="shared" si="246"/>
        <v>0</v>
      </c>
      <c r="K935" s="324">
        <f t="shared" si="246"/>
        <v>0</v>
      </c>
      <c r="L935" s="43"/>
      <c r="M935" s="43"/>
      <c r="N935" s="39">
        <f t="shared" si="240"/>
        <v>0</v>
      </c>
      <c r="O935" s="220">
        <f t="shared" si="243"/>
        <v>0</v>
      </c>
    </row>
    <row r="936" spans="1:15" ht="30" hidden="1" customHeight="1" x14ac:dyDescent="0.25">
      <c r="A936" s="199"/>
      <c r="B936" s="199"/>
      <c r="C936" s="199"/>
      <c r="D936" s="200"/>
      <c r="E936" s="196" t="s">
        <v>220</v>
      </c>
      <c r="F936" s="50"/>
      <c r="G936" s="205" t="s">
        <v>445</v>
      </c>
      <c r="H936" s="50" t="s">
        <v>221</v>
      </c>
      <c r="I936" s="45">
        <f t="shared" si="246"/>
        <v>0</v>
      </c>
      <c r="J936" s="324">
        <f t="shared" si="246"/>
        <v>0</v>
      </c>
      <c r="K936" s="324">
        <f t="shared" si="246"/>
        <v>0</v>
      </c>
      <c r="L936" s="43"/>
      <c r="M936" s="43"/>
      <c r="N936" s="39">
        <f t="shared" si="240"/>
        <v>0</v>
      </c>
      <c r="O936" s="220">
        <f t="shared" si="243"/>
        <v>0</v>
      </c>
    </row>
    <row r="937" spans="1:15" ht="30" hidden="1" customHeight="1" x14ac:dyDescent="0.25">
      <c r="A937" s="199"/>
      <c r="B937" s="199"/>
      <c r="C937" s="199"/>
      <c r="D937" s="200"/>
      <c r="E937" s="196"/>
      <c r="F937" s="50" t="s">
        <v>222</v>
      </c>
      <c r="G937" s="205" t="s">
        <v>445</v>
      </c>
      <c r="H937" s="50" t="s">
        <v>221</v>
      </c>
      <c r="I937" s="45">
        <v>0</v>
      </c>
      <c r="J937" s="324">
        <f>K937-I937</f>
        <v>0</v>
      </c>
      <c r="K937" s="324">
        <v>0</v>
      </c>
      <c r="L937" s="43"/>
      <c r="M937" s="43"/>
      <c r="N937" s="39">
        <f t="shared" si="240"/>
        <v>0</v>
      </c>
      <c r="O937" s="220">
        <f t="shared" si="243"/>
        <v>0</v>
      </c>
    </row>
    <row r="938" spans="1:15" ht="30" hidden="1" customHeight="1" x14ac:dyDescent="0.25">
      <c r="A938" s="199"/>
      <c r="B938" s="199"/>
      <c r="C938" s="199"/>
      <c r="D938" s="200">
        <v>3239</v>
      </c>
      <c r="E938" s="200"/>
      <c r="F938" s="68"/>
      <c r="G938" s="205" t="s">
        <v>445</v>
      </c>
      <c r="H938" s="65" t="s">
        <v>42</v>
      </c>
      <c r="I938" s="45">
        <f>I943</f>
        <v>0</v>
      </c>
      <c r="J938" s="324">
        <f>J943</f>
        <v>0</v>
      </c>
      <c r="K938" s="324">
        <f>K943</f>
        <v>0</v>
      </c>
      <c r="L938" s="43"/>
      <c r="M938" s="43"/>
      <c r="N938" s="39">
        <f t="shared" si="240"/>
        <v>0</v>
      </c>
      <c r="O938" s="220">
        <f t="shared" si="243"/>
        <v>0</v>
      </c>
    </row>
    <row r="939" spans="1:15" ht="30" hidden="1" customHeight="1" x14ac:dyDescent="0.25">
      <c r="A939" s="199"/>
      <c r="B939" s="199"/>
      <c r="C939" s="199"/>
      <c r="D939" s="200"/>
      <c r="E939" s="196" t="s">
        <v>223</v>
      </c>
      <c r="F939" s="50"/>
      <c r="G939" s="205" t="s">
        <v>445</v>
      </c>
      <c r="H939" s="50" t="s">
        <v>224</v>
      </c>
      <c r="I939" s="45"/>
      <c r="J939" s="324"/>
      <c r="K939" s="324"/>
      <c r="L939" s="43"/>
      <c r="M939" s="43"/>
      <c r="N939" s="39">
        <f t="shared" si="240"/>
        <v>0</v>
      </c>
      <c r="O939" s="220">
        <f t="shared" si="243"/>
        <v>0</v>
      </c>
    </row>
    <row r="940" spans="1:15" ht="30" hidden="1" customHeight="1" x14ac:dyDescent="0.25">
      <c r="A940" s="199"/>
      <c r="B940" s="199"/>
      <c r="C940" s="199"/>
      <c r="D940" s="200"/>
      <c r="E940" s="196"/>
      <c r="F940" s="50" t="s">
        <v>225</v>
      </c>
      <c r="G940" s="205" t="s">
        <v>445</v>
      </c>
      <c r="H940" s="50" t="s">
        <v>224</v>
      </c>
      <c r="I940" s="45"/>
      <c r="J940" s="324"/>
      <c r="K940" s="324"/>
      <c r="L940" s="43"/>
      <c r="M940" s="43"/>
      <c r="N940" s="39">
        <f t="shared" si="240"/>
        <v>0</v>
      </c>
      <c r="O940" s="220">
        <f t="shared" si="243"/>
        <v>0</v>
      </c>
    </row>
    <row r="941" spans="1:15" ht="30" hidden="1" customHeight="1" x14ac:dyDescent="0.25">
      <c r="A941" s="199"/>
      <c r="B941" s="199"/>
      <c r="C941" s="199"/>
      <c r="D941" s="200"/>
      <c r="E941" s="196" t="s">
        <v>226</v>
      </c>
      <c r="F941" s="50"/>
      <c r="G941" s="205" t="s">
        <v>445</v>
      </c>
      <c r="H941" s="50" t="s">
        <v>227</v>
      </c>
      <c r="I941" s="45"/>
      <c r="J941" s="324"/>
      <c r="K941" s="324"/>
      <c r="L941" s="43"/>
      <c r="M941" s="43"/>
      <c r="N941" s="39">
        <f t="shared" si="240"/>
        <v>0</v>
      </c>
      <c r="O941" s="220">
        <f t="shared" si="243"/>
        <v>0</v>
      </c>
    </row>
    <row r="942" spans="1:15" ht="30" hidden="1" customHeight="1" x14ac:dyDescent="0.25">
      <c r="A942" s="199"/>
      <c r="B942" s="199"/>
      <c r="C942" s="199"/>
      <c r="D942" s="200"/>
      <c r="E942" s="196"/>
      <c r="F942" s="50" t="s">
        <v>228</v>
      </c>
      <c r="G942" s="205" t="s">
        <v>445</v>
      </c>
      <c r="H942" s="50" t="s">
        <v>227</v>
      </c>
      <c r="I942" s="45"/>
      <c r="J942" s="324"/>
      <c r="K942" s="324"/>
      <c r="L942" s="43"/>
      <c r="M942" s="43"/>
      <c r="N942" s="39">
        <f t="shared" si="240"/>
        <v>0</v>
      </c>
      <c r="O942" s="220">
        <f t="shared" si="243"/>
        <v>0</v>
      </c>
    </row>
    <row r="943" spans="1:15" ht="30" hidden="1" customHeight="1" x14ac:dyDescent="0.25">
      <c r="A943" s="199"/>
      <c r="B943" s="199"/>
      <c r="C943" s="199"/>
      <c r="D943" s="200"/>
      <c r="E943" s="196" t="s">
        <v>229</v>
      </c>
      <c r="F943" s="50"/>
      <c r="G943" s="205" t="s">
        <v>445</v>
      </c>
      <c r="H943" s="50" t="s">
        <v>230</v>
      </c>
      <c r="I943" s="45">
        <f>I944</f>
        <v>0</v>
      </c>
      <c r="J943" s="324">
        <f>J944</f>
        <v>0</v>
      </c>
      <c r="K943" s="324">
        <f>K944</f>
        <v>0</v>
      </c>
      <c r="L943" s="43"/>
      <c r="M943" s="43"/>
      <c r="N943" s="39">
        <f t="shared" si="240"/>
        <v>0</v>
      </c>
      <c r="O943" s="220">
        <f t="shared" si="243"/>
        <v>0</v>
      </c>
    </row>
    <row r="944" spans="1:15" ht="30" hidden="1" customHeight="1" x14ac:dyDescent="0.25">
      <c r="A944" s="199"/>
      <c r="B944" s="199"/>
      <c r="C944" s="199"/>
      <c r="D944" s="200"/>
      <c r="E944" s="196"/>
      <c r="F944" s="50" t="s">
        <v>231</v>
      </c>
      <c r="G944" s="205">
        <v>55</v>
      </c>
      <c r="H944" s="50" t="s">
        <v>230</v>
      </c>
      <c r="I944" s="45">
        <v>0</v>
      </c>
      <c r="J944" s="324">
        <f>K944-I944</f>
        <v>0</v>
      </c>
      <c r="K944" s="324">
        <v>0</v>
      </c>
      <c r="L944" s="43"/>
      <c r="M944" s="43"/>
      <c r="N944" s="39">
        <f t="shared" si="240"/>
        <v>0</v>
      </c>
      <c r="O944" s="220">
        <f t="shared" si="243"/>
        <v>0</v>
      </c>
    </row>
    <row r="945" spans="1:18" ht="30" hidden="1" customHeight="1" x14ac:dyDescent="0.25">
      <c r="A945" s="199"/>
      <c r="B945" s="199"/>
      <c r="C945" s="199"/>
      <c r="D945" s="200"/>
      <c r="E945" s="196" t="s">
        <v>232</v>
      </c>
      <c r="F945" s="50"/>
      <c r="G945" s="205">
        <v>63</v>
      </c>
      <c r="H945" s="50" t="s">
        <v>233</v>
      </c>
      <c r="I945" s="45"/>
      <c r="J945" s="324"/>
      <c r="K945" s="324"/>
      <c r="L945" s="43"/>
      <c r="M945" s="43"/>
      <c r="N945" s="39">
        <f t="shared" si="240"/>
        <v>0</v>
      </c>
      <c r="O945" s="220">
        <f t="shared" si="243"/>
        <v>0</v>
      </c>
    </row>
    <row r="946" spans="1:18" ht="30" hidden="1" customHeight="1" x14ac:dyDescent="0.25">
      <c r="A946" s="199"/>
      <c r="B946" s="199"/>
      <c r="C946" s="199"/>
      <c r="D946" s="200"/>
      <c r="E946" s="196"/>
      <c r="F946" s="50" t="s">
        <v>234</v>
      </c>
      <c r="G946" s="205">
        <v>63</v>
      </c>
      <c r="H946" s="50" t="s">
        <v>233</v>
      </c>
      <c r="I946" s="45"/>
      <c r="J946" s="324"/>
      <c r="K946" s="324"/>
      <c r="L946" s="43"/>
      <c r="M946" s="43"/>
      <c r="N946" s="39">
        <f t="shared" si="240"/>
        <v>0</v>
      </c>
      <c r="O946" s="220">
        <f t="shared" si="243"/>
        <v>0</v>
      </c>
    </row>
    <row r="947" spans="1:18" ht="30" hidden="1" customHeight="1" x14ac:dyDescent="0.25">
      <c r="A947" s="199"/>
      <c r="B947" s="197">
        <v>34</v>
      </c>
      <c r="C947" s="199"/>
      <c r="D947" s="200"/>
      <c r="E947" s="196"/>
      <c r="F947" s="50"/>
      <c r="G947" s="205"/>
      <c r="H947" s="55" t="s">
        <v>51</v>
      </c>
      <c r="I947" s="37">
        <f t="shared" ref="I947:K950" si="247">I948</f>
        <v>0</v>
      </c>
      <c r="J947" s="323">
        <f t="shared" si="247"/>
        <v>0</v>
      </c>
      <c r="K947" s="323">
        <f t="shared" si="247"/>
        <v>0</v>
      </c>
      <c r="L947" s="43"/>
      <c r="M947" s="43"/>
      <c r="N947" s="39">
        <f t="shared" ref="N947:N1010" si="248">K947-I947</f>
        <v>0</v>
      </c>
      <c r="O947" s="220">
        <f t="shared" si="243"/>
        <v>0</v>
      </c>
    </row>
    <row r="948" spans="1:18" s="67" customFormat="1" ht="30" hidden="1" customHeight="1" x14ac:dyDescent="0.25">
      <c r="A948" s="199"/>
      <c r="B948" s="197"/>
      <c r="C948" s="197">
        <v>343</v>
      </c>
      <c r="D948" s="200"/>
      <c r="E948" s="196"/>
      <c r="F948" s="50"/>
      <c r="G948" s="205"/>
      <c r="H948" s="55" t="s">
        <v>52</v>
      </c>
      <c r="I948" s="37">
        <f t="shared" si="247"/>
        <v>0</v>
      </c>
      <c r="J948" s="323">
        <f t="shared" si="247"/>
        <v>0</v>
      </c>
      <c r="K948" s="323">
        <f t="shared" si="247"/>
        <v>0</v>
      </c>
      <c r="L948" s="66"/>
      <c r="M948" s="66"/>
      <c r="N948" s="39">
        <f t="shared" si="248"/>
        <v>0</v>
      </c>
      <c r="O948" s="220">
        <f t="shared" si="243"/>
        <v>0</v>
      </c>
      <c r="P948" s="318"/>
    </row>
    <row r="949" spans="1:18" s="67" customFormat="1" ht="30" hidden="1" customHeight="1" x14ac:dyDescent="0.25">
      <c r="A949" s="199"/>
      <c r="B949" s="199"/>
      <c r="C949" s="199"/>
      <c r="D949" s="200">
        <v>3431</v>
      </c>
      <c r="E949" s="196"/>
      <c r="F949" s="50"/>
      <c r="G949" s="205" t="s">
        <v>445</v>
      </c>
      <c r="H949" s="50" t="s">
        <v>53</v>
      </c>
      <c r="I949" s="45">
        <f t="shared" si="247"/>
        <v>0</v>
      </c>
      <c r="J949" s="324">
        <f t="shared" si="247"/>
        <v>0</v>
      </c>
      <c r="K949" s="324">
        <f t="shared" si="247"/>
        <v>0</v>
      </c>
      <c r="L949" s="66"/>
      <c r="M949" s="66"/>
      <c r="N949" s="39">
        <f t="shared" si="248"/>
        <v>0</v>
      </c>
      <c r="O949" s="220">
        <f t="shared" si="243"/>
        <v>0</v>
      </c>
      <c r="P949" s="318"/>
    </row>
    <row r="950" spans="1:18" s="67" customFormat="1" ht="30" hidden="1" customHeight="1" x14ac:dyDescent="0.25">
      <c r="A950" s="199"/>
      <c r="B950" s="199"/>
      <c r="C950" s="199"/>
      <c r="D950" s="199"/>
      <c r="E950" s="196" t="s">
        <v>277</v>
      </c>
      <c r="F950" s="50"/>
      <c r="G950" s="205" t="s">
        <v>445</v>
      </c>
      <c r="H950" s="50" t="s">
        <v>278</v>
      </c>
      <c r="I950" s="45">
        <f t="shared" si="247"/>
        <v>0</v>
      </c>
      <c r="J950" s="324">
        <f t="shared" si="247"/>
        <v>0</v>
      </c>
      <c r="K950" s="324">
        <f t="shared" si="247"/>
        <v>0</v>
      </c>
      <c r="L950" s="66"/>
      <c r="M950" s="66"/>
      <c r="N950" s="39">
        <f t="shared" si="248"/>
        <v>0</v>
      </c>
      <c r="O950" s="220">
        <f t="shared" si="243"/>
        <v>0</v>
      </c>
      <c r="P950" s="318"/>
    </row>
    <row r="951" spans="1:18" s="67" customFormat="1" ht="30" hidden="1" customHeight="1" x14ac:dyDescent="0.25">
      <c r="A951" s="199"/>
      <c r="B951" s="199"/>
      <c r="C951" s="199"/>
      <c r="D951" s="199"/>
      <c r="E951" s="196"/>
      <c r="F951" s="50" t="s">
        <v>279</v>
      </c>
      <c r="G951" s="205" t="s">
        <v>445</v>
      </c>
      <c r="H951" s="50" t="s">
        <v>278</v>
      </c>
      <c r="I951" s="45">
        <v>0</v>
      </c>
      <c r="J951" s="324">
        <f>K951-I951</f>
        <v>0</v>
      </c>
      <c r="K951" s="324">
        <f>500-500</f>
        <v>0</v>
      </c>
      <c r="L951" s="66"/>
      <c r="M951" s="66"/>
      <c r="N951" s="39">
        <f t="shared" si="248"/>
        <v>0</v>
      </c>
      <c r="O951" s="220">
        <f t="shared" si="243"/>
        <v>0</v>
      </c>
      <c r="P951" s="318"/>
    </row>
    <row r="952" spans="1:18" ht="30" hidden="1" customHeight="1" x14ac:dyDescent="0.25">
      <c r="A952" s="197"/>
      <c r="B952" s="197">
        <v>38</v>
      </c>
      <c r="C952" s="197"/>
      <c r="D952" s="247"/>
      <c r="E952" s="247"/>
      <c r="F952" s="248"/>
      <c r="G952" s="246"/>
      <c r="H952" s="249" t="s">
        <v>57</v>
      </c>
      <c r="I952" s="37">
        <f t="shared" ref="I952:K955" si="249">I953</f>
        <v>0</v>
      </c>
      <c r="J952" s="323">
        <f t="shared" si="249"/>
        <v>0</v>
      </c>
      <c r="K952" s="323">
        <f t="shared" si="249"/>
        <v>0</v>
      </c>
      <c r="L952" s="43"/>
      <c r="M952" s="43"/>
      <c r="N952" s="39">
        <f t="shared" si="248"/>
        <v>0</v>
      </c>
      <c r="O952" s="220">
        <f t="shared" si="243"/>
        <v>0</v>
      </c>
    </row>
    <row r="953" spans="1:18" ht="30" hidden="1" customHeight="1" x14ac:dyDescent="0.25">
      <c r="A953" s="197"/>
      <c r="B953" s="197"/>
      <c r="C953" s="197">
        <v>381</v>
      </c>
      <c r="D953" s="247"/>
      <c r="E953" s="247"/>
      <c r="F953" s="248"/>
      <c r="G953" s="246"/>
      <c r="H953" s="249" t="s">
        <v>361</v>
      </c>
      <c r="I953" s="37">
        <f t="shared" si="249"/>
        <v>0</v>
      </c>
      <c r="J953" s="323">
        <f t="shared" si="249"/>
        <v>0</v>
      </c>
      <c r="K953" s="323">
        <f t="shared" si="249"/>
        <v>0</v>
      </c>
      <c r="L953" s="43"/>
      <c r="M953" s="43"/>
      <c r="N953" s="39">
        <f t="shared" si="248"/>
        <v>0</v>
      </c>
      <c r="O953" s="220">
        <f t="shared" si="243"/>
        <v>0</v>
      </c>
    </row>
    <row r="954" spans="1:18" ht="30" hidden="1" customHeight="1" x14ac:dyDescent="0.25">
      <c r="A954" s="199"/>
      <c r="B954" s="199"/>
      <c r="C954" s="199"/>
      <c r="D954" s="200">
        <v>3811</v>
      </c>
      <c r="E954" s="200"/>
      <c r="F954" s="68"/>
      <c r="G954" s="205" t="s">
        <v>445</v>
      </c>
      <c r="H954" s="65" t="s">
        <v>59</v>
      </c>
      <c r="I954" s="45">
        <f t="shared" si="249"/>
        <v>0</v>
      </c>
      <c r="J954" s="324">
        <f t="shared" si="249"/>
        <v>0</v>
      </c>
      <c r="K954" s="324">
        <f t="shared" si="249"/>
        <v>0</v>
      </c>
      <c r="L954" s="43"/>
      <c r="M954" s="43"/>
      <c r="N954" s="39">
        <f t="shared" si="248"/>
        <v>0</v>
      </c>
      <c r="O954" s="220">
        <f t="shared" si="243"/>
        <v>0</v>
      </c>
    </row>
    <row r="955" spans="1:18" ht="30" hidden="1" customHeight="1" x14ac:dyDescent="0.25">
      <c r="A955" s="199"/>
      <c r="B955" s="199"/>
      <c r="C955" s="199"/>
      <c r="D955" s="200"/>
      <c r="E955" s="196" t="s">
        <v>362</v>
      </c>
      <c r="F955" s="50"/>
      <c r="G955" s="205" t="s">
        <v>445</v>
      </c>
      <c r="H955" s="50" t="s">
        <v>363</v>
      </c>
      <c r="I955" s="45">
        <f t="shared" si="249"/>
        <v>0</v>
      </c>
      <c r="J955" s="324">
        <f t="shared" si="249"/>
        <v>0</v>
      </c>
      <c r="K955" s="324">
        <f t="shared" si="249"/>
        <v>0</v>
      </c>
      <c r="L955" s="43"/>
      <c r="M955" s="43"/>
      <c r="N955" s="39">
        <f t="shared" si="248"/>
        <v>0</v>
      </c>
      <c r="O955" s="220">
        <f t="shared" si="243"/>
        <v>0</v>
      </c>
    </row>
    <row r="956" spans="1:18" ht="30" hidden="1" customHeight="1" x14ac:dyDescent="0.25">
      <c r="A956" s="199"/>
      <c r="B956" s="199"/>
      <c r="C956" s="199"/>
      <c r="D956" s="200"/>
      <c r="E956" s="196"/>
      <c r="F956" s="50" t="s">
        <v>364</v>
      </c>
      <c r="G956" s="205" t="s">
        <v>445</v>
      </c>
      <c r="H956" s="50" t="s">
        <v>363</v>
      </c>
      <c r="I956" s="45">
        <v>0</v>
      </c>
      <c r="J956" s="324">
        <f>K956-I956</f>
        <v>0</v>
      </c>
      <c r="K956" s="324">
        <v>0</v>
      </c>
      <c r="L956" s="43"/>
      <c r="M956" s="43"/>
      <c r="N956" s="39">
        <f t="shared" si="248"/>
        <v>0</v>
      </c>
      <c r="O956" s="220">
        <f t="shared" si="243"/>
        <v>0</v>
      </c>
    </row>
    <row r="957" spans="1:18" ht="30" customHeight="1" x14ac:dyDescent="0.25">
      <c r="A957" s="267"/>
      <c r="B957" s="267"/>
      <c r="C957" s="267"/>
      <c r="D957" s="267"/>
      <c r="E957" s="267"/>
      <c r="F957" s="266"/>
      <c r="G957" s="269"/>
      <c r="H957" s="270" t="s">
        <v>442</v>
      </c>
      <c r="I957" s="271"/>
      <c r="J957" s="321"/>
      <c r="K957" s="321"/>
      <c r="L957" s="33"/>
      <c r="M957" s="33"/>
      <c r="N957" s="39"/>
      <c r="O957" s="220"/>
    </row>
    <row r="958" spans="1:18" ht="20.100000000000001" customHeight="1" x14ac:dyDescent="0.25">
      <c r="A958" s="197"/>
      <c r="B958" s="197"/>
      <c r="C958" s="197"/>
      <c r="D958" s="197"/>
      <c r="E958" s="197"/>
      <c r="F958" s="54"/>
      <c r="G958" s="245"/>
      <c r="H958" s="241" t="s">
        <v>433</v>
      </c>
      <c r="I958" s="45"/>
      <c r="J958" s="324"/>
      <c r="K958" s="324"/>
      <c r="L958" s="59"/>
      <c r="M958" s="59"/>
      <c r="N958" s="39">
        <f t="shared" si="248"/>
        <v>0</v>
      </c>
      <c r="O958" s="220">
        <f t="shared" si="243"/>
        <v>0</v>
      </c>
    </row>
    <row r="959" spans="1:18" s="32" customFormat="1" ht="35.25" customHeight="1" x14ac:dyDescent="0.25">
      <c r="A959" s="197">
        <v>4</v>
      </c>
      <c r="B959" s="197"/>
      <c r="C959" s="197"/>
      <c r="D959" s="197"/>
      <c r="E959" s="197"/>
      <c r="F959" s="54"/>
      <c r="G959" s="235"/>
      <c r="H959" s="55" t="s">
        <v>329</v>
      </c>
      <c r="I959" s="37">
        <f>I960+I965</f>
        <v>6000</v>
      </c>
      <c r="J959" s="323">
        <f>J960+J965</f>
        <v>-400</v>
      </c>
      <c r="K959" s="323">
        <f>K960+K965</f>
        <v>5600</v>
      </c>
      <c r="L959" s="43">
        <f>L960+L965</f>
        <v>0</v>
      </c>
      <c r="M959" s="43">
        <f>M960+M965</f>
        <v>0</v>
      </c>
      <c r="N959" s="39">
        <f t="shared" si="248"/>
        <v>-400</v>
      </c>
      <c r="O959" s="220">
        <f t="shared" si="243"/>
        <v>0</v>
      </c>
      <c r="P959" s="311"/>
      <c r="Q959" s="31"/>
      <c r="R959" s="31"/>
    </row>
    <row r="960" spans="1:18" s="32" customFormat="1" ht="31.5" hidden="1" customHeight="1" x14ac:dyDescent="0.25">
      <c r="A960" s="197"/>
      <c r="B960" s="197">
        <v>41</v>
      </c>
      <c r="C960" s="197"/>
      <c r="D960" s="197"/>
      <c r="E960" s="197"/>
      <c r="F960" s="54"/>
      <c r="G960" s="235"/>
      <c r="H960" s="55" t="s">
        <v>60</v>
      </c>
      <c r="I960" s="37">
        <f t="shared" ref="I960:M963" si="250">I961</f>
        <v>0</v>
      </c>
      <c r="J960" s="323">
        <f t="shared" si="250"/>
        <v>0</v>
      </c>
      <c r="K960" s="323">
        <f t="shared" si="250"/>
        <v>0</v>
      </c>
      <c r="L960" s="43">
        <f t="shared" ref="L960:M960" si="251">L961</f>
        <v>0</v>
      </c>
      <c r="M960" s="43">
        <f t="shared" si="251"/>
        <v>0</v>
      </c>
      <c r="N960" s="39">
        <f t="shared" si="248"/>
        <v>0</v>
      </c>
      <c r="O960" s="220">
        <f t="shared" si="243"/>
        <v>0</v>
      </c>
      <c r="P960" s="311"/>
      <c r="Q960" s="31"/>
      <c r="R960" s="31"/>
    </row>
    <row r="961" spans="1:18" s="166" customFormat="1" ht="24" hidden="1" customHeight="1" x14ac:dyDescent="0.25">
      <c r="A961" s="197"/>
      <c r="B961" s="197"/>
      <c r="C961" s="197">
        <v>412</v>
      </c>
      <c r="D961" s="197"/>
      <c r="E961" s="197"/>
      <c r="F961" s="54"/>
      <c r="G961" s="235"/>
      <c r="H961" s="55" t="s">
        <v>330</v>
      </c>
      <c r="I961" s="37">
        <f t="shared" si="250"/>
        <v>0</v>
      </c>
      <c r="J961" s="323">
        <f t="shared" si="250"/>
        <v>0</v>
      </c>
      <c r="K961" s="323">
        <f t="shared" si="250"/>
        <v>0</v>
      </c>
      <c r="L961" s="167">
        <f t="shared" si="250"/>
        <v>0</v>
      </c>
      <c r="M961" s="167">
        <f t="shared" si="250"/>
        <v>0</v>
      </c>
      <c r="N961" s="39">
        <f t="shared" si="248"/>
        <v>0</v>
      </c>
      <c r="O961" s="220">
        <f t="shared" si="243"/>
        <v>0</v>
      </c>
      <c r="P961" s="311"/>
      <c r="Q961" s="165"/>
      <c r="R961" s="165"/>
    </row>
    <row r="962" spans="1:18" ht="15" hidden="1" customHeight="1" x14ac:dyDescent="0.25">
      <c r="A962" s="199"/>
      <c r="B962" s="199"/>
      <c r="C962" s="199"/>
      <c r="D962" s="199">
        <v>4123</v>
      </c>
      <c r="E962" s="199"/>
      <c r="F962" s="56"/>
      <c r="G962" s="235">
        <v>55</v>
      </c>
      <c r="H962" s="50" t="s">
        <v>62</v>
      </c>
      <c r="I962" s="45">
        <f t="shared" si="250"/>
        <v>0</v>
      </c>
      <c r="J962" s="324">
        <f t="shared" si="250"/>
        <v>0</v>
      </c>
      <c r="K962" s="324">
        <f t="shared" si="250"/>
        <v>0</v>
      </c>
      <c r="L962" s="46">
        <v>0</v>
      </c>
      <c r="M962" s="46">
        <v>0</v>
      </c>
      <c r="N962" s="39">
        <f t="shared" si="248"/>
        <v>0</v>
      </c>
      <c r="O962" s="220">
        <f t="shared" si="243"/>
        <v>0</v>
      </c>
    </row>
    <row r="963" spans="1:18" ht="20.100000000000001" hidden="1" customHeight="1" x14ac:dyDescent="0.25">
      <c r="A963" s="199"/>
      <c r="B963" s="199"/>
      <c r="C963" s="199"/>
      <c r="D963" s="199"/>
      <c r="E963" s="196" t="s">
        <v>331</v>
      </c>
      <c r="F963" s="50"/>
      <c r="G963" s="235">
        <v>55</v>
      </c>
      <c r="H963" s="50" t="s">
        <v>62</v>
      </c>
      <c r="I963" s="45">
        <f t="shared" si="250"/>
        <v>0</v>
      </c>
      <c r="J963" s="324">
        <f t="shared" si="250"/>
        <v>0</v>
      </c>
      <c r="K963" s="324">
        <f t="shared" si="250"/>
        <v>0</v>
      </c>
      <c r="L963" s="43">
        <v>2100</v>
      </c>
      <c r="M963" s="43">
        <v>2100</v>
      </c>
      <c r="N963" s="39">
        <f t="shared" si="248"/>
        <v>0</v>
      </c>
      <c r="O963" s="220">
        <f t="shared" si="243"/>
        <v>0</v>
      </c>
    </row>
    <row r="964" spans="1:18" ht="20.100000000000001" hidden="1" customHeight="1" x14ac:dyDescent="0.25">
      <c r="A964" s="199"/>
      <c r="B964" s="199"/>
      <c r="C964" s="199"/>
      <c r="D964" s="199"/>
      <c r="E964" s="196"/>
      <c r="F964" s="50" t="s">
        <v>332</v>
      </c>
      <c r="G964" s="235">
        <v>55</v>
      </c>
      <c r="H964" s="50" t="s">
        <v>62</v>
      </c>
      <c r="I964" s="45">
        <v>0</v>
      </c>
      <c r="J964" s="324">
        <f>K964-I964</f>
        <v>0</v>
      </c>
      <c r="K964" s="324">
        <v>0</v>
      </c>
      <c r="L964" s="43">
        <v>2100</v>
      </c>
      <c r="M964" s="43">
        <v>2100</v>
      </c>
      <c r="N964" s="39">
        <f t="shared" si="248"/>
        <v>0</v>
      </c>
      <c r="O964" s="220">
        <f t="shared" si="243"/>
        <v>0</v>
      </c>
    </row>
    <row r="965" spans="1:18" ht="30" customHeight="1" x14ac:dyDescent="0.25">
      <c r="A965" s="238"/>
      <c r="B965" s="197">
        <v>42</v>
      </c>
      <c r="C965" s="238"/>
      <c r="D965" s="238"/>
      <c r="E965" s="238"/>
      <c r="F965" s="239"/>
      <c r="G965" s="205"/>
      <c r="H965" s="55" t="s">
        <v>63</v>
      </c>
      <c r="I965" s="37">
        <f t="shared" ref="I965:K968" si="252">I966</f>
        <v>6000</v>
      </c>
      <c r="J965" s="323">
        <f t="shared" si="252"/>
        <v>-400</v>
      </c>
      <c r="K965" s="323">
        <f t="shared" si="252"/>
        <v>5600</v>
      </c>
      <c r="L965" s="43">
        <f t="shared" ref="L965:M968" si="253">L966</f>
        <v>0</v>
      </c>
      <c r="M965" s="43">
        <f t="shared" si="253"/>
        <v>0</v>
      </c>
      <c r="N965" s="39">
        <f t="shared" si="248"/>
        <v>-400</v>
      </c>
      <c r="O965" s="220">
        <f t="shared" si="243"/>
        <v>0</v>
      </c>
    </row>
    <row r="966" spans="1:18" s="166" customFormat="1" ht="20.100000000000001" customHeight="1" x14ac:dyDescent="0.25">
      <c r="A966" s="197"/>
      <c r="B966" s="197"/>
      <c r="C966" s="197">
        <v>422</v>
      </c>
      <c r="D966" s="197"/>
      <c r="E966" s="197"/>
      <c r="F966" s="54"/>
      <c r="G966" s="205" t="s">
        <v>449</v>
      </c>
      <c r="H966" s="55" t="s">
        <v>64</v>
      </c>
      <c r="I966" s="37">
        <f>I968+I970</f>
        <v>6000</v>
      </c>
      <c r="J966" s="323">
        <f t="shared" ref="J966:K966" si="254">J968+J970</f>
        <v>-400</v>
      </c>
      <c r="K966" s="323">
        <f t="shared" si="254"/>
        <v>5600</v>
      </c>
      <c r="L966" s="164">
        <v>0</v>
      </c>
      <c r="M966" s="164">
        <v>0</v>
      </c>
      <c r="N966" s="39">
        <f t="shared" si="248"/>
        <v>-400</v>
      </c>
      <c r="O966" s="220">
        <f t="shared" si="243"/>
        <v>0</v>
      </c>
      <c r="P966" s="311"/>
      <c r="Q966" s="165"/>
      <c r="R966" s="165"/>
    </row>
    <row r="967" spans="1:18" ht="15.75" hidden="1" customHeight="1" x14ac:dyDescent="0.25">
      <c r="A967" s="199"/>
      <c r="B967" s="199"/>
      <c r="C967" s="199"/>
      <c r="D967" s="199">
        <v>4221</v>
      </c>
      <c r="E967" s="199"/>
      <c r="F967" s="56"/>
      <c r="G967" s="205" t="s">
        <v>449</v>
      </c>
      <c r="H967" s="50" t="s">
        <v>65</v>
      </c>
      <c r="I967" s="45">
        <f>I968+I970</f>
        <v>6000</v>
      </c>
      <c r="J967" s="324">
        <f t="shared" ref="J967:K967" si="255">J968+J970</f>
        <v>-400</v>
      </c>
      <c r="K967" s="324">
        <f t="shared" si="255"/>
        <v>5600</v>
      </c>
      <c r="L967" s="46">
        <v>0</v>
      </c>
      <c r="M967" s="46">
        <v>0</v>
      </c>
      <c r="N967" s="39">
        <f t="shared" si="248"/>
        <v>-400</v>
      </c>
      <c r="O967" s="220">
        <f t="shared" si="243"/>
        <v>0</v>
      </c>
    </row>
    <row r="968" spans="1:18" ht="20.100000000000001" hidden="1" customHeight="1" x14ac:dyDescent="0.25">
      <c r="A968" s="199"/>
      <c r="B968" s="199"/>
      <c r="C968" s="199"/>
      <c r="D968" s="199"/>
      <c r="E968" s="196" t="s">
        <v>333</v>
      </c>
      <c r="F968" s="50"/>
      <c r="G968" s="205" t="s">
        <v>449</v>
      </c>
      <c r="H968" s="50" t="s">
        <v>334</v>
      </c>
      <c r="I968" s="45">
        <f t="shared" si="252"/>
        <v>6000</v>
      </c>
      <c r="J968" s="324">
        <f t="shared" si="252"/>
        <v>-400</v>
      </c>
      <c r="K968" s="324">
        <f t="shared" si="252"/>
        <v>5600</v>
      </c>
      <c r="L968" s="46">
        <f t="shared" si="253"/>
        <v>1600</v>
      </c>
      <c r="M968" s="46">
        <f t="shared" si="253"/>
        <v>1600</v>
      </c>
      <c r="N968" s="39">
        <f t="shared" si="248"/>
        <v>-400</v>
      </c>
      <c r="O968" s="220">
        <f t="shared" si="243"/>
        <v>0</v>
      </c>
    </row>
    <row r="969" spans="1:18" ht="20.100000000000001" hidden="1" customHeight="1" x14ac:dyDescent="0.25">
      <c r="A969" s="199"/>
      <c r="B969" s="199"/>
      <c r="C969" s="199"/>
      <c r="D969" s="199"/>
      <c r="E969" s="196"/>
      <c r="F969" s="50" t="s">
        <v>335</v>
      </c>
      <c r="G969" s="205" t="s">
        <v>449</v>
      </c>
      <c r="H969" s="50" t="s">
        <v>334</v>
      </c>
      <c r="I969" s="45">
        <v>6000</v>
      </c>
      <c r="J969" s="324">
        <f>K969-I969</f>
        <v>-400</v>
      </c>
      <c r="K969" s="324">
        <v>5600</v>
      </c>
      <c r="L969" s="46">
        <v>1600</v>
      </c>
      <c r="M969" s="46">
        <v>1600</v>
      </c>
      <c r="N969" s="39">
        <f t="shared" si="248"/>
        <v>-400</v>
      </c>
      <c r="O969" s="220">
        <f t="shared" si="243"/>
        <v>0</v>
      </c>
    </row>
    <row r="970" spans="1:18" ht="20.100000000000001" hidden="1" customHeight="1" x14ac:dyDescent="0.25">
      <c r="A970" s="199"/>
      <c r="B970" s="199"/>
      <c r="C970" s="199"/>
      <c r="D970" s="199"/>
      <c r="E970" s="196" t="s">
        <v>336</v>
      </c>
      <c r="F970" s="50"/>
      <c r="G970" s="205" t="s">
        <v>449</v>
      </c>
      <c r="H970" s="50" t="s">
        <v>337</v>
      </c>
      <c r="I970" s="45">
        <f>I971</f>
        <v>0</v>
      </c>
      <c r="J970" s="324">
        <f t="shared" ref="J970:K970" si="256">J971</f>
        <v>0</v>
      </c>
      <c r="K970" s="324">
        <f t="shared" si="256"/>
        <v>0</v>
      </c>
      <c r="L970" s="43"/>
      <c r="M970" s="43"/>
      <c r="N970" s="39">
        <f t="shared" si="248"/>
        <v>0</v>
      </c>
      <c r="O970" s="220">
        <f t="shared" si="243"/>
        <v>0</v>
      </c>
    </row>
    <row r="971" spans="1:18" ht="20.100000000000001" hidden="1" customHeight="1" x14ac:dyDescent="0.25">
      <c r="A971" s="199"/>
      <c r="B971" s="199"/>
      <c r="C971" s="199"/>
      <c r="D971" s="199"/>
      <c r="E971" s="196"/>
      <c r="F971" s="50" t="s">
        <v>338</v>
      </c>
      <c r="G971" s="205" t="s">
        <v>449</v>
      </c>
      <c r="H971" s="50" t="s">
        <v>337</v>
      </c>
      <c r="I971" s="45">
        <v>0</v>
      </c>
      <c r="J971" s="324">
        <v>0</v>
      </c>
      <c r="K971" s="324">
        <v>0</v>
      </c>
      <c r="L971" s="43"/>
      <c r="M971" s="43"/>
      <c r="N971" s="39">
        <v>0</v>
      </c>
      <c r="O971" s="220">
        <f t="shared" si="243"/>
        <v>0</v>
      </c>
    </row>
    <row r="972" spans="1:18" ht="28.5" hidden="1" customHeight="1" x14ac:dyDescent="0.25">
      <c r="A972" s="197"/>
      <c r="B972" s="197"/>
      <c r="C972" s="197"/>
      <c r="D972" s="197"/>
      <c r="E972" s="197"/>
      <c r="F972" s="54"/>
      <c r="G972" s="235"/>
      <c r="H972" s="241" t="s">
        <v>442</v>
      </c>
      <c r="I972" s="45"/>
      <c r="J972" s="324"/>
      <c r="K972" s="324"/>
      <c r="L972" s="43"/>
      <c r="M972" s="43"/>
      <c r="N972" s="39">
        <f t="shared" si="248"/>
        <v>0</v>
      </c>
      <c r="O972" s="220">
        <f t="shared" si="243"/>
        <v>0</v>
      </c>
    </row>
    <row r="973" spans="1:18" ht="31.5" hidden="1" customHeight="1" x14ac:dyDescent="0.25">
      <c r="A973" s="197"/>
      <c r="B973" s="197"/>
      <c r="C973" s="197"/>
      <c r="D973" s="197"/>
      <c r="E973" s="197"/>
      <c r="F973" s="54"/>
      <c r="G973" s="245"/>
      <c r="H973" s="241" t="s">
        <v>438</v>
      </c>
      <c r="I973" s="45"/>
      <c r="J973" s="324"/>
      <c r="K973" s="324"/>
      <c r="L973" s="43"/>
      <c r="M973" s="43"/>
      <c r="N973" s="39">
        <f t="shared" si="248"/>
        <v>0</v>
      </c>
      <c r="O973" s="220">
        <f t="shared" si="243"/>
        <v>0</v>
      </c>
    </row>
    <row r="974" spans="1:18" ht="35.25" hidden="1" customHeight="1" x14ac:dyDescent="0.25">
      <c r="A974" s="197">
        <v>4</v>
      </c>
      <c r="B974" s="197"/>
      <c r="C974" s="197"/>
      <c r="D974" s="197"/>
      <c r="E974" s="197"/>
      <c r="F974" s="54"/>
      <c r="G974" s="235"/>
      <c r="H974" s="55" t="s">
        <v>329</v>
      </c>
      <c r="I974" s="37">
        <f>I975+I980</f>
        <v>0</v>
      </c>
      <c r="J974" s="323">
        <f>J975+J980</f>
        <v>0</v>
      </c>
      <c r="K974" s="323">
        <f>K975+K980</f>
        <v>0</v>
      </c>
      <c r="L974" s="43"/>
      <c r="M974" s="43"/>
      <c r="N974" s="39">
        <f t="shared" si="248"/>
        <v>0</v>
      </c>
      <c r="O974" s="220">
        <f t="shared" si="243"/>
        <v>0</v>
      </c>
    </row>
    <row r="975" spans="1:18" ht="28.5" hidden="1" customHeight="1" x14ac:dyDescent="0.25">
      <c r="A975" s="197"/>
      <c r="B975" s="197">
        <v>41</v>
      </c>
      <c r="C975" s="197"/>
      <c r="D975" s="197"/>
      <c r="E975" s="197"/>
      <c r="F975" s="54"/>
      <c r="G975" s="235"/>
      <c r="H975" s="55" t="s">
        <v>60</v>
      </c>
      <c r="I975" s="37">
        <f t="shared" ref="I975:K978" si="257">I976</f>
        <v>0</v>
      </c>
      <c r="J975" s="323">
        <f t="shared" si="257"/>
        <v>0</v>
      </c>
      <c r="K975" s="323">
        <f t="shared" si="257"/>
        <v>0</v>
      </c>
      <c r="L975" s="43"/>
      <c r="M975" s="43"/>
      <c r="N975" s="39">
        <f t="shared" si="248"/>
        <v>0</v>
      </c>
      <c r="O975" s="220">
        <f t="shared" si="243"/>
        <v>0</v>
      </c>
    </row>
    <row r="976" spans="1:18" s="170" customFormat="1" ht="20.100000000000001" hidden="1" customHeight="1" x14ac:dyDescent="0.25">
      <c r="A976" s="197"/>
      <c r="B976" s="197"/>
      <c r="C976" s="197">
        <v>412</v>
      </c>
      <c r="D976" s="197"/>
      <c r="E976" s="197"/>
      <c r="F976" s="54"/>
      <c r="G976" s="235"/>
      <c r="H976" s="55" t="s">
        <v>330</v>
      </c>
      <c r="I976" s="37">
        <f t="shared" si="257"/>
        <v>0</v>
      </c>
      <c r="J976" s="323">
        <f t="shared" si="257"/>
        <v>0</v>
      </c>
      <c r="K976" s="323">
        <f t="shared" si="257"/>
        <v>0</v>
      </c>
      <c r="L976" s="164"/>
      <c r="M976" s="164"/>
      <c r="N976" s="39">
        <f t="shared" si="248"/>
        <v>0</v>
      </c>
      <c r="O976" s="220">
        <f t="shared" si="243"/>
        <v>0</v>
      </c>
      <c r="P976" s="308"/>
      <c r="Q976" s="169"/>
      <c r="R976" s="169"/>
    </row>
    <row r="977" spans="1:18" ht="20.100000000000001" hidden="1" customHeight="1" x14ac:dyDescent="0.25">
      <c r="A977" s="199"/>
      <c r="B977" s="199"/>
      <c r="C977" s="199"/>
      <c r="D977" s="199">
        <v>4123</v>
      </c>
      <c r="E977" s="199"/>
      <c r="F977" s="56"/>
      <c r="G977" s="205" t="s">
        <v>445</v>
      </c>
      <c r="H977" s="50" t="s">
        <v>62</v>
      </c>
      <c r="I977" s="45">
        <f t="shared" si="257"/>
        <v>0</v>
      </c>
      <c r="J977" s="324">
        <f t="shared" si="257"/>
        <v>0</v>
      </c>
      <c r="K977" s="324">
        <f t="shared" si="257"/>
        <v>0</v>
      </c>
      <c r="L977" s="43"/>
      <c r="M977" s="43"/>
      <c r="N977" s="39">
        <f t="shared" si="248"/>
        <v>0</v>
      </c>
      <c r="O977" s="220">
        <f t="shared" si="243"/>
        <v>0</v>
      </c>
    </row>
    <row r="978" spans="1:18" ht="20.100000000000001" hidden="1" customHeight="1" x14ac:dyDescent="0.25">
      <c r="A978" s="199"/>
      <c r="B978" s="199"/>
      <c r="C978" s="199"/>
      <c r="D978" s="199"/>
      <c r="E978" s="196" t="s">
        <v>331</v>
      </c>
      <c r="F978" s="50"/>
      <c r="G978" s="205" t="s">
        <v>445</v>
      </c>
      <c r="H978" s="50" t="s">
        <v>62</v>
      </c>
      <c r="I978" s="45">
        <f t="shared" si="257"/>
        <v>0</v>
      </c>
      <c r="J978" s="324">
        <f t="shared" si="257"/>
        <v>0</v>
      </c>
      <c r="K978" s="324">
        <f t="shared" si="257"/>
        <v>0</v>
      </c>
      <c r="L978" s="43"/>
      <c r="M978" s="43"/>
      <c r="N978" s="39">
        <f t="shared" si="248"/>
        <v>0</v>
      </c>
      <c r="O978" s="220">
        <f t="shared" si="243"/>
        <v>0</v>
      </c>
    </row>
    <row r="979" spans="1:18" ht="20.100000000000001" hidden="1" customHeight="1" x14ac:dyDescent="0.25">
      <c r="A979" s="199"/>
      <c r="B979" s="199"/>
      <c r="C979" s="199"/>
      <c r="D979" s="199"/>
      <c r="E979" s="196"/>
      <c r="F979" s="50" t="s">
        <v>332</v>
      </c>
      <c r="G979" s="205" t="s">
        <v>445</v>
      </c>
      <c r="H979" s="50" t="s">
        <v>62</v>
      </c>
      <c r="I979" s="45">
        <v>0</v>
      </c>
      <c r="J979" s="324">
        <f>K979-I979</f>
        <v>0</v>
      </c>
      <c r="K979" s="324">
        <v>0</v>
      </c>
      <c r="L979" s="43"/>
      <c r="M979" s="43"/>
      <c r="N979" s="39">
        <f t="shared" si="248"/>
        <v>0</v>
      </c>
      <c r="O979" s="220">
        <f t="shared" si="243"/>
        <v>0</v>
      </c>
    </row>
    <row r="980" spans="1:18" ht="28.5" hidden="1" customHeight="1" x14ac:dyDescent="0.25">
      <c r="A980" s="238"/>
      <c r="B980" s="197">
        <v>42</v>
      </c>
      <c r="C980" s="238"/>
      <c r="D980" s="238"/>
      <c r="E980" s="238"/>
      <c r="F980" s="239"/>
      <c r="G980" s="205"/>
      <c r="H980" s="55" t="s">
        <v>63</v>
      </c>
      <c r="I980" s="37">
        <f t="shared" ref="I980:K983" si="258">I981</f>
        <v>0</v>
      </c>
      <c r="J980" s="323">
        <f t="shared" si="258"/>
        <v>0</v>
      </c>
      <c r="K980" s="323">
        <f t="shared" si="258"/>
        <v>0</v>
      </c>
      <c r="L980" s="43"/>
      <c r="M980" s="43"/>
      <c r="N980" s="39">
        <f t="shared" si="248"/>
        <v>0</v>
      </c>
      <c r="O980" s="220">
        <f t="shared" ref="O980:O1043" si="259">N980-J980</f>
        <v>0</v>
      </c>
    </row>
    <row r="981" spans="1:18" s="170" customFormat="1" ht="20.100000000000001" hidden="1" customHeight="1" x14ac:dyDescent="0.25">
      <c r="A981" s="197"/>
      <c r="B981" s="197"/>
      <c r="C981" s="197">
        <v>422</v>
      </c>
      <c r="D981" s="197"/>
      <c r="E981" s="197"/>
      <c r="F981" s="54"/>
      <c r="G981" s="205"/>
      <c r="H981" s="55" t="s">
        <v>64</v>
      </c>
      <c r="I981" s="37">
        <f t="shared" si="258"/>
        <v>0</v>
      </c>
      <c r="J981" s="323">
        <f t="shared" si="258"/>
        <v>0</v>
      </c>
      <c r="K981" s="323">
        <f t="shared" si="258"/>
        <v>0</v>
      </c>
      <c r="L981" s="164"/>
      <c r="M981" s="164"/>
      <c r="N981" s="39">
        <f t="shared" si="248"/>
        <v>0</v>
      </c>
      <c r="O981" s="220">
        <f t="shared" si="259"/>
        <v>0</v>
      </c>
      <c r="P981" s="308"/>
      <c r="Q981" s="169"/>
      <c r="R981" s="169"/>
    </row>
    <row r="982" spans="1:18" ht="20.100000000000001" hidden="1" customHeight="1" x14ac:dyDescent="0.25">
      <c r="A982" s="199"/>
      <c r="B982" s="199"/>
      <c r="C982" s="199"/>
      <c r="D982" s="199">
        <v>4221</v>
      </c>
      <c r="E982" s="199"/>
      <c r="F982" s="56"/>
      <c r="G982" s="205" t="s">
        <v>445</v>
      </c>
      <c r="H982" s="50" t="s">
        <v>65</v>
      </c>
      <c r="I982" s="45">
        <f t="shared" si="258"/>
        <v>0</v>
      </c>
      <c r="J982" s="324">
        <f t="shared" si="258"/>
        <v>0</v>
      </c>
      <c r="K982" s="324">
        <f t="shared" si="258"/>
        <v>0</v>
      </c>
      <c r="L982" s="43"/>
      <c r="M982" s="43"/>
      <c r="N982" s="39">
        <f t="shared" si="248"/>
        <v>0</v>
      </c>
      <c r="O982" s="220">
        <f t="shared" si="259"/>
        <v>0</v>
      </c>
    </row>
    <row r="983" spans="1:18" ht="20.100000000000001" hidden="1" customHeight="1" x14ac:dyDescent="0.25">
      <c r="A983" s="199"/>
      <c r="B983" s="199"/>
      <c r="C983" s="199"/>
      <c r="D983" s="199"/>
      <c r="E983" s="196" t="s">
        <v>333</v>
      </c>
      <c r="F983" s="50"/>
      <c r="G983" s="205" t="s">
        <v>445</v>
      </c>
      <c r="H983" s="50" t="s">
        <v>334</v>
      </c>
      <c r="I983" s="45">
        <f t="shared" si="258"/>
        <v>0</v>
      </c>
      <c r="J983" s="324">
        <f t="shared" si="258"/>
        <v>0</v>
      </c>
      <c r="K983" s="324">
        <f t="shared" si="258"/>
        <v>0</v>
      </c>
      <c r="L983" s="43"/>
      <c r="M983" s="43"/>
      <c r="N983" s="39">
        <f t="shared" si="248"/>
        <v>0</v>
      </c>
      <c r="O983" s="220">
        <f t="shared" si="259"/>
        <v>0</v>
      </c>
    </row>
    <row r="984" spans="1:18" ht="20.100000000000001" hidden="1" customHeight="1" x14ac:dyDescent="0.25">
      <c r="A984" s="199"/>
      <c r="B984" s="199"/>
      <c r="C984" s="199"/>
      <c r="D984" s="199"/>
      <c r="E984" s="196"/>
      <c r="F984" s="50" t="s">
        <v>335</v>
      </c>
      <c r="G984" s="205" t="s">
        <v>445</v>
      </c>
      <c r="H984" s="50" t="s">
        <v>334</v>
      </c>
      <c r="I984" s="45">
        <v>0</v>
      </c>
      <c r="J984" s="324">
        <f>K984-I984</f>
        <v>0</v>
      </c>
      <c r="K984" s="324">
        <v>0</v>
      </c>
      <c r="L984" s="43"/>
      <c r="M984" s="43"/>
      <c r="N984" s="39">
        <f t="shared" si="248"/>
        <v>0</v>
      </c>
      <c r="O984" s="220">
        <f t="shared" si="259"/>
        <v>0</v>
      </c>
    </row>
    <row r="985" spans="1:18" ht="20.100000000000001" hidden="1" customHeight="1" x14ac:dyDescent="0.25">
      <c r="A985" s="199"/>
      <c r="B985" s="199"/>
      <c r="C985" s="199"/>
      <c r="D985" s="199"/>
      <c r="E985" s="196" t="s">
        <v>336</v>
      </c>
      <c r="F985" s="50"/>
      <c r="G985" s="205">
        <v>63</v>
      </c>
      <c r="H985" s="50" t="s">
        <v>337</v>
      </c>
      <c r="I985" s="45"/>
      <c r="J985" s="324"/>
      <c r="K985" s="324"/>
      <c r="L985" s="43"/>
      <c r="M985" s="43"/>
      <c r="N985" s="39">
        <f t="shared" si="248"/>
        <v>0</v>
      </c>
      <c r="O985" s="220">
        <f t="shared" si="259"/>
        <v>0</v>
      </c>
    </row>
    <row r="986" spans="1:18" ht="20.100000000000001" hidden="1" customHeight="1" x14ac:dyDescent="0.25">
      <c r="A986" s="199"/>
      <c r="B986" s="199"/>
      <c r="C986" s="199"/>
      <c r="D986" s="199"/>
      <c r="E986" s="196"/>
      <c r="F986" s="50" t="s">
        <v>338</v>
      </c>
      <c r="G986" s="205">
        <v>63</v>
      </c>
      <c r="H986" s="50" t="s">
        <v>337</v>
      </c>
      <c r="I986" s="45"/>
      <c r="J986" s="324"/>
      <c r="K986" s="324"/>
      <c r="L986" s="43"/>
      <c r="M986" s="43"/>
      <c r="N986" s="39">
        <f t="shared" si="248"/>
        <v>0</v>
      </c>
      <c r="O986" s="220">
        <f t="shared" si="259"/>
        <v>0</v>
      </c>
    </row>
    <row r="987" spans="1:18" ht="28.5" hidden="1" customHeight="1" x14ac:dyDescent="0.25">
      <c r="A987" s="197"/>
      <c r="B987" s="197"/>
      <c r="C987" s="197"/>
      <c r="D987" s="197"/>
      <c r="E987" s="197"/>
      <c r="F987" s="54"/>
      <c r="G987" s="235"/>
      <c r="H987" s="241" t="s">
        <v>365</v>
      </c>
      <c r="I987" s="241"/>
      <c r="J987" s="326"/>
      <c r="K987" s="326"/>
      <c r="L987" s="69"/>
      <c r="M987" s="69"/>
      <c r="N987" s="39">
        <f t="shared" si="248"/>
        <v>0</v>
      </c>
      <c r="O987" s="220">
        <f t="shared" si="259"/>
        <v>0</v>
      </c>
    </row>
    <row r="988" spans="1:18" ht="20.100000000000001" hidden="1" customHeight="1" x14ac:dyDescent="0.25">
      <c r="A988" s="197"/>
      <c r="B988" s="197"/>
      <c r="C988" s="197"/>
      <c r="D988" s="197"/>
      <c r="E988" s="197"/>
      <c r="F988" s="54"/>
      <c r="G988" s="235"/>
      <c r="H988" s="241" t="s">
        <v>290</v>
      </c>
      <c r="I988" s="45"/>
      <c r="J988" s="324"/>
      <c r="K988" s="324"/>
      <c r="L988" s="43"/>
      <c r="M988" s="43"/>
      <c r="N988" s="39">
        <f t="shared" si="248"/>
        <v>0</v>
      </c>
      <c r="O988" s="220">
        <f t="shared" si="259"/>
        <v>0</v>
      </c>
    </row>
    <row r="989" spans="1:18" s="32" customFormat="1" ht="20.100000000000001" hidden="1" customHeight="1" x14ac:dyDescent="0.25">
      <c r="A989" s="197">
        <v>4</v>
      </c>
      <c r="B989" s="197"/>
      <c r="C989" s="197"/>
      <c r="D989" s="197"/>
      <c r="E989" s="197"/>
      <c r="F989" s="54"/>
      <c r="G989" s="235"/>
      <c r="H989" s="55" t="s">
        <v>329</v>
      </c>
      <c r="I989" s="45"/>
      <c r="J989" s="324"/>
      <c r="K989" s="324"/>
      <c r="L989" s="43"/>
      <c r="M989" s="43"/>
      <c r="N989" s="39">
        <f t="shared" si="248"/>
        <v>0</v>
      </c>
      <c r="O989" s="220">
        <f t="shared" si="259"/>
        <v>0</v>
      </c>
      <c r="P989" s="311"/>
      <c r="Q989" s="31"/>
      <c r="R989" s="31"/>
    </row>
    <row r="990" spans="1:18" s="32" customFormat="1" ht="20.100000000000001" hidden="1" customHeight="1" x14ac:dyDescent="0.25">
      <c r="A990" s="197"/>
      <c r="B990" s="197">
        <v>41</v>
      </c>
      <c r="C990" s="197"/>
      <c r="D990" s="197"/>
      <c r="E990" s="197"/>
      <c r="F990" s="54"/>
      <c r="G990" s="235"/>
      <c r="H990" s="55" t="s">
        <v>60</v>
      </c>
      <c r="I990" s="45"/>
      <c r="J990" s="324"/>
      <c r="K990" s="324"/>
      <c r="L990" s="43"/>
      <c r="M990" s="43"/>
      <c r="N990" s="39">
        <f t="shared" si="248"/>
        <v>0</v>
      </c>
      <c r="O990" s="220">
        <f t="shared" si="259"/>
        <v>0</v>
      </c>
      <c r="P990" s="311"/>
      <c r="Q990" s="31"/>
      <c r="R990" s="31"/>
    </row>
    <row r="991" spans="1:18" s="32" customFormat="1" ht="20.100000000000001" hidden="1" customHeight="1" x14ac:dyDescent="0.25">
      <c r="A991" s="197"/>
      <c r="B991" s="197"/>
      <c r="C991" s="197">
        <v>412</v>
      </c>
      <c r="D991" s="197"/>
      <c r="E991" s="197"/>
      <c r="F991" s="54"/>
      <c r="G991" s="235"/>
      <c r="H991" s="55" t="s">
        <v>330</v>
      </c>
      <c r="I991" s="45"/>
      <c r="J991" s="324"/>
      <c r="K991" s="324"/>
      <c r="L991" s="43"/>
      <c r="M991" s="43"/>
      <c r="N991" s="39">
        <f t="shared" si="248"/>
        <v>0</v>
      </c>
      <c r="O991" s="220">
        <f t="shared" si="259"/>
        <v>0</v>
      </c>
      <c r="P991" s="311"/>
      <c r="Q991" s="31"/>
      <c r="R991" s="31"/>
    </row>
    <row r="992" spans="1:18" ht="20.100000000000001" hidden="1" customHeight="1" x14ac:dyDescent="0.25">
      <c r="A992" s="199"/>
      <c r="B992" s="199"/>
      <c r="C992" s="199"/>
      <c r="D992" s="199">
        <v>4123</v>
      </c>
      <c r="E992" s="199"/>
      <c r="F992" s="56"/>
      <c r="G992" s="235">
        <v>31</v>
      </c>
      <c r="H992" s="50" t="s">
        <v>62</v>
      </c>
      <c r="I992" s="45"/>
      <c r="J992" s="324"/>
      <c r="K992" s="324"/>
      <c r="L992" s="43"/>
      <c r="M992" s="43"/>
      <c r="N992" s="39">
        <f t="shared" si="248"/>
        <v>0</v>
      </c>
      <c r="O992" s="220">
        <f t="shared" si="259"/>
        <v>0</v>
      </c>
    </row>
    <row r="993" spans="1:18" ht="20.100000000000001" hidden="1" customHeight="1" x14ac:dyDescent="0.25">
      <c r="A993" s="199"/>
      <c r="B993" s="199"/>
      <c r="C993" s="199"/>
      <c r="D993" s="199"/>
      <c r="E993" s="196" t="s">
        <v>331</v>
      </c>
      <c r="F993" s="50"/>
      <c r="G993" s="235">
        <v>31</v>
      </c>
      <c r="H993" s="50" t="s">
        <v>62</v>
      </c>
      <c r="I993" s="45"/>
      <c r="J993" s="324"/>
      <c r="K993" s="324"/>
      <c r="L993" s="43"/>
      <c r="M993" s="43"/>
      <c r="N993" s="39">
        <f t="shared" si="248"/>
        <v>0</v>
      </c>
      <c r="O993" s="220">
        <f t="shared" si="259"/>
        <v>0</v>
      </c>
    </row>
    <row r="994" spans="1:18" ht="20.100000000000001" hidden="1" customHeight="1" x14ac:dyDescent="0.25">
      <c r="A994" s="199"/>
      <c r="B994" s="199"/>
      <c r="C994" s="199"/>
      <c r="D994" s="199"/>
      <c r="E994" s="196"/>
      <c r="F994" s="50" t="s">
        <v>332</v>
      </c>
      <c r="G994" s="235">
        <v>31</v>
      </c>
      <c r="H994" s="50" t="s">
        <v>62</v>
      </c>
      <c r="I994" s="45"/>
      <c r="J994" s="324"/>
      <c r="K994" s="324"/>
      <c r="L994" s="43"/>
      <c r="M994" s="43"/>
      <c r="N994" s="39">
        <f t="shared" si="248"/>
        <v>0</v>
      </c>
      <c r="O994" s="220">
        <f t="shared" si="259"/>
        <v>0</v>
      </c>
    </row>
    <row r="995" spans="1:18" s="32" customFormat="1" ht="20.100000000000001" hidden="1" customHeight="1" x14ac:dyDescent="0.25">
      <c r="A995" s="197"/>
      <c r="B995" s="197">
        <v>42</v>
      </c>
      <c r="C995" s="197"/>
      <c r="D995" s="197"/>
      <c r="E995" s="197"/>
      <c r="F995" s="54"/>
      <c r="G995" s="205"/>
      <c r="H995" s="55" t="s">
        <v>63</v>
      </c>
      <c r="I995" s="45"/>
      <c r="J995" s="324"/>
      <c r="K995" s="324"/>
      <c r="L995" s="43"/>
      <c r="M995" s="43"/>
      <c r="N995" s="39">
        <f t="shared" si="248"/>
        <v>0</v>
      </c>
      <c r="O995" s="220">
        <f t="shared" si="259"/>
        <v>0</v>
      </c>
      <c r="P995" s="311"/>
      <c r="Q995" s="31"/>
      <c r="R995" s="31"/>
    </row>
    <row r="996" spans="1:18" s="32" customFormat="1" ht="20.100000000000001" hidden="1" customHeight="1" x14ac:dyDescent="0.25">
      <c r="A996" s="197"/>
      <c r="B996" s="197"/>
      <c r="C996" s="197">
        <v>422</v>
      </c>
      <c r="D996" s="197"/>
      <c r="E996" s="197"/>
      <c r="F996" s="54"/>
      <c r="G996" s="205"/>
      <c r="H996" s="55" t="s">
        <v>64</v>
      </c>
      <c r="I996" s="45"/>
      <c r="J996" s="324"/>
      <c r="K996" s="324"/>
      <c r="L996" s="43"/>
      <c r="M996" s="43"/>
      <c r="N996" s="39">
        <f t="shared" si="248"/>
        <v>0</v>
      </c>
      <c r="O996" s="220">
        <f t="shared" si="259"/>
        <v>0</v>
      </c>
      <c r="P996" s="311"/>
      <c r="Q996" s="31"/>
      <c r="R996" s="31"/>
    </row>
    <row r="997" spans="1:18" ht="20.100000000000001" hidden="1" customHeight="1" x14ac:dyDescent="0.25">
      <c r="A997" s="199"/>
      <c r="B997" s="199"/>
      <c r="C997" s="199"/>
      <c r="D997" s="199">
        <v>4221</v>
      </c>
      <c r="E997" s="199"/>
      <c r="F997" s="56"/>
      <c r="G997" s="205">
        <v>31</v>
      </c>
      <c r="H997" s="50" t="s">
        <v>65</v>
      </c>
      <c r="I997" s="45"/>
      <c r="J997" s="324"/>
      <c r="K997" s="324"/>
      <c r="L997" s="43"/>
      <c r="M997" s="43"/>
      <c r="N997" s="39">
        <f t="shared" si="248"/>
        <v>0</v>
      </c>
      <c r="O997" s="220">
        <f t="shared" si="259"/>
        <v>0</v>
      </c>
    </row>
    <row r="998" spans="1:18" ht="20.100000000000001" hidden="1" customHeight="1" x14ac:dyDescent="0.25">
      <c r="A998" s="199"/>
      <c r="B998" s="199"/>
      <c r="C998" s="199"/>
      <c r="D998" s="199"/>
      <c r="E998" s="196" t="s">
        <v>333</v>
      </c>
      <c r="F998" s="50"/>
      <c r="G998" s="205">
        <v>31</v>
      </c>
      <c r="H998" s="50" t="s">
        <v>334</v>
      </c>
      <c r="I998" s="45"/>
      <c r="J998" s="324"/>
      <c r="K998" s="324"/>
      <c r="L998" s="43"/>
      <c r="M998" s="43"/>
      <c r="N998" s="39">
        <f t="shared" si="248"/>
        <v>0</v>
      </c>
      <c r="O998" s="220">
        <f t="shared" si="259"/>
        <v>0</v>
      </c>
    </row>
    <row r="999" spans="1:18" ht="20.100000000000001" hidden="1" customHeight="1" x14ac:dyDescent="0.25">
      <c r="A999" s="199"/>
      <c r="B999" s="199"/>
      <c r="C999" s="199"/>
      <c r="D999" s="199"/>
      <c r="E999" s="196"/>
      <c r="F999" s="50" t="s">
        <v>335</v>
      </c>
      <c r="G999" s="205">
        <v>31</v>
      </c>
      <c r="H999" s="50" t="s">
        <v>334</v>
      </c>
      <c r="I999" s="45"/>
      <c r="J999" s="324"/>
      <c r="K999" s="324"/>
      <c r="L999" s="43"/>
      <c r="M999" s="43"/>
      <c r="N999" s="39">
        <f t="shared" si="248"/>
        <v>0</v>
      </c>
      <c r="O999" s="220">
        <f t="shared" si="259"/>
        <v>0</v>
      </c>
    </row>
    <row r="1000" spans="1:18" ht="20.100000000000001" hidden="1" customHeight="1" x14ac:dyDescent="0.25">
      <c r="A1000" s="199"/>
      <c r="B1000" s="199"/>
      <c r="C1000" s="199"/>
      <c r="D1000" s="199"/>
      <c r="E1000" s="196" t="s">
        <v>336</v>
      </c>
      <c r="F1000" s="50"/>
      <c r="G1000" s="205">
        <v>31</v>
      </c>
      <c r="H1000" s="50" t="s">
        <v>337</v>
      </c>
      <c r="I1000" s="45"/>
      <c r="J1000" s="324"/>
      <c r="K1000" s="324"/>
      <c r="L1000" s="43"/>
      <c r="M1000" s="43"/>
      <c r="N1000" s="39">
        <f t="shared" si="248"/>
        <v>0</v>
      </c>
      <c r="O1000" s="220">
        <f t="shared" si="259"/>
        <v>0</v>
      </c>
    </row>
    <row r="1001" spans="1:18" ht="20.100000000000001" hidden="1" customHeight="1" x14ac:dyDescent="0.25">
      <c r="A1001" s="199"/>
      <c r="B1001" s="199"/>
      <c r="C1001" s="199"/>
      <c r="D1001" s="199"/>
      <c r="E1001" s="196"/>
      <c r="F1001" s="50" t="s">
        <v>338</v>
      </c>
      <c r="G1001" s="205">
        <v>31</v>
      </c>
      <c r="H1001" s="50" t="s">
        <v>337</v>
      </c>
      <c r="I1001" s="45"/>
      <c r="J1001" s="324"/>
      <c r="K1001" s="324"/>
      <c r="L1001" s="43"/>
      <c r="M1001" s="43"/>
      <c r="N1001" s="39">
        <f t="shared" si="248"/>
        <v>0</v>
      </c>
      <c r="O1001" s="220">
        <f t="shared" si="259"/>
        <v>0</v>
      </c>
    </row>
    <row r="1002" spans="1:18" ht="20.100000000000001" hidden="1" customHeight="1" x14ac:dyDescent="0.25">
      <c r="A1002" s="199"/>
      <c r="B1002" s="199"/>
      <c r="C1002" s="199"/>
      <c r="D1002" s="199">
        <v>4224</v>
      </c>
      <c r="E1002" s="199"/>
      <c r="F1002" s="56"/>
      <c r="G1002" s="205">
        <v>31</v>
      </c>
      <c r="H1002" s="50" t="s">
        <v>66</v>
      </c>
      <c r="I1002" s="45"/>
      <c r="J1002" s="324"/>
      <c r="K1002" s="324"/>
      <c r="L1002" s="43"/>
      <c r="M1002" s="43"/>
      <c r="N1002" s="39">
        <f t="shared" si="248"/>
        <v>0</v>
      </c>
      <c r="O1002" s="220">
        <f t="shared" si="259"/>
        <v>0</v>
      </c>
    </row>
    <row r="1003" spans="1:18" ht="20.100000000000001" hidden="1" customHeight="1" x14ac:dyDescent="0.25">
      <c r="A1003" s="199"/>
      <c r="B1003" s="199"/>
      <c r="C1003" s="199"/>
      <c r="D1003" s="199"/>
      <c r="E1003" s="196" t="s">
        <v>339</v>
      </c>
      <c r="F1003" s="50"/>
      <c r="G1003" s="205">
        <v>31</v>
      </c>
      <c r="H1003" s="50" t="s">
        <v>340</v>
      </c>
      <c r="I1003" s="45"/>
      <c r="J1003" s="324"/>
      <c r="K1003" s="324"/>
      <c r="L1003" s="43"/>
      <c r="M1003" s="43"/>
      <c r="N1003" s="39">
        <f t="shared" si="248"/>
        <v>0</v>
      </c>
      <c r="O1003" s="220">
        <f t="shared" si="259"/>
        <v>0</v>
      </c>
    </row>
    <row r="1004" spans="1:18" ht="20.100000000000001" hidden="1" customHeight="1" x14ac:dyDescent="0.25">
      <c r="A1004" s="199"/>
      <c r="B1004" s="199"/>
      <c r="C1004" s="199"/>
      <c r="D1004" s="199"/>
      <c r="E1004" s="196"/>
      <c r="F1004" s="50" t="s">
        <v>341</v>
      </c>
      <c r="G1004" s="205">
        <v>31</v>
      </c>
      <c r="H1004" s="50" t="s">
        <v>340</v>
      </c>
      <c r="I1004" s="45"/>
      <c r="J1004" s="324"/>
      <c r="K1004" s="324"/>
      <c r="L1004" s="43"/>
      <c r="M1004" s="43"/>
      <c r="N1004" s="39">
        <f t="shared" si="248"/>
        <v>0</v>
      </c>
      <c r="O1004" s="220">
        <f t="shared" si="259"/>
        <v>0</v>
      </c>
    </row>
    <row r="1005" spans="1:18" ht="20.100000000000001" hidden="1" customHeight="1" x14ac:dyDescent="0.25">
      <c r="A1005" s="199"/>
      <c r="B1005" s="199"/>
      <c r="C1005" s="199"/>
      <c r="D1005" s="199"/>
      <c r="E1005" s="196" t="s">
        <v>342</v>
      </c>
      <c r="F1005" s="50"/>
      <c r="G1005" s="205">
        <v>31</v>
      </c>
      <c r="H1005" s="50" t="s">
        <v>343</v>
      </c>
      <c r="I1005" s="45"/>
      <c r="J1005" s="324"/>
      <c r="K1005" s="324"/>
      <c r="L1005" s="43"/>
      <c r="M1005" s="43"/>
      <c r="N1005" s="39">
        <f t="shared" si="248"/>
        <v>0</v>
      </c>
      <c r="O1005" s="220">
        <f t="shared" si="259"/>
        <v>0</v>
      </c>
    </row>
    <row r="1006" spans="1:18" ht="20.100000000000001" hidden="1" customHeight="1" x14ac:dyDescent="0.25">
      <c r="A1006" s="199"/>
      <c r="B1006" s="199"/>
      <c r="C1006" s="199"/>
      <c r="D1006" s="199"/>
      <c r="E1006" s="196"/>
      <c r="F1006" s="50" t="s">
        <v>344</v>
      </c>
      <c r="G1006" s="205">
        <v>31</v>
      </c>
      <c r="H1006" s="50" t="s">
        <v>343</v>
      </c>
      <c r="I1006" s="45"/>
      <c r="J1006" s="324"/>
      <c r="K1006" s="324"/>
      <c r="L1006" s="43"/>
      <c r="M1006" s="43"/>
      <c r="N1006" s="39">
        <f t="shared" si="248"/>
        <v>0</v>
      </c>
      <c r="O1006" s="220">
        <f t="shared" si="259"/>
        <v>0</v>
      </c>
    </row>
    <row r="1007" spans="1:18" s="32" customFormat="1" ht="20.100000000000001" hidden="1" customHeight="1" x14ac:dyDescent="0.25">
      <c r="A1007" s="197"/>
      <c r="B1007" s="197"/>
      <c r="C1007" s="197">
        <v>426</v>
      </c>
      <c r="D1007" s="197"/>
      <c r="E1007" s="197"/>
      <c r="F1007" s="54"/>
      <c r="G1007" s="205"/>
      <c r="H1007" s="55" t="s">
        <v>71</v>
      </c>
      <c r="I1007" s="45"/>
      <c r="J1007" s="324"/>
      <c r="K1007" s="324"/>
      <c r="L1007" s="43"/>
      <c r="M1007" s="43"/>
      <c r="N1007" s="39">
        <f t="shared" si="248"/>
        <v>0</v>
      </c>
      <c r="O1007" s="220">
        <f t="shared" si="259"/>
        <v>0</v>
      </c>
      <c r="P1007" s="311"/>
      <c r="Q1007" s="31"/>
      <c r="R1007" s="31"/>
    </row>
    <row r="1008" spans="1:18" ht="20.100000000000001" hidden="1" customHeight="1" x14ac:dyDescent="0.25">
      <c r="A1008" s="199"/>
      <c r="B1008" s="199"/>
      <c r="C1008" s="199"/>
      <c r="D1008" s="199">
        <v>4262</v>
      </c>
      <c r="E1008" s="199"/>
      <c r="F1008" s="56"/>
      <c r="G1008" s="205">
        <v>31</v>
      </c>
      <c r="H1008" s="50" t="s">
        <v>72</v>
      </c>
      <c r="I1008" s="45"/>
      <c r="J1008" s="324"/>
      <c r="K1008" s="324"/>
      <c r="L1008" s="43"/>
      <c r="M1008" s="43"/>
      <c r="N1008" s="39">
        <f t="shared" si="248"/>
        <v>0</v>
      </c>
      <c r="O1008" s="220">
        <f t="shared" si="259"/>
        <v>0</v>
      </c>
    </row>
    <row r="1009" spans="1:18" ht="20.100000000000001" hidden="1" customHeight="1" x14ac:dyDescent="0.25">
      <c r="A1009" s="199"/>
      <c r="B1009" s="199"/>
      <c r="C1009" s="199"/>
      <c r="D1009" s="199"/>
      <c r="E1009" s="196" t="s">
        <v>351</v>
      </c>
      <c r="F1009" s="50"/>
      <c r="G1009" s="205">
        <v>31</v>
      </c>
      <c r="H1009" s="50" t="s">
        <v>72</v>
      </c>
      <c r="I1009" s="45"/>
      <c r="J1009" s="324"/>
      <c r="K1009" s="324"/>
      <c r="L1009" s="43"/>
      <c r="M1009" s="43"/>
      <c r="N1009" s="39">
        <f t="shared" si="248"/>
        <v>0</v>
      </c>
      <c r="O1009" s="220">
        <f t="shared" si="259"/>
        <v>0</v>
      </c>
    </row>
    <row r="1010" spans="1:18" ht="20.100000000000001" hidden="1" customHeight="1" x14ac:dyDescent="0.25">
      <c r="A1010" s="199"/>
      <c r="B1010" s="199"/>
      <c r="C1010" s="199"/>
      <c r="D1010" s="199"/>
      <c r="E1010" s="196"/>
      <c r="F1010" s="50" t="s">
        <v>352</v>
      </c>
      <c r="G1010" s="205">
        <v>31</v>
      </c>
      <c r="H1010" s="50" t="s">
        <v>72</v>
      </c>
      <c r="I1010" s="45"/>
      <c r="J1010" s="324"/>
      <c r="K1010" s="324"/>
      <c r="L1010" s="43"/>
      <c r="M1010" s="43"/>
      <c r="N1010" s="39">
        <f t="shared" si="248"/>
        <v>0</v>
      </c>
      <c r="O1010" s="220">
        <f t="shared" si="259"/>
        <v>0</v>
      </c>
    </row>
    <row r="1011" spans="1:18" ht="30.75" customHeight="1" x14ac:dyDescent="0.25">
      <c r="A1011" s="267"/>
      <c r="B1011" s="267"/>
      <c r="C1011" s="267"/>
      <c r="D1011" s="267"/>
      <c r="E1011" s="267"/>
      <c r="F1011" s="266"/>
      <c r="G1011" s="268"/>
      <c r="H1011" s="266" t="s">
        <v>366</v>
      </c>
      <c r="I1011" s="266"/>
      <c r="J1011" s="327"/>
      <c r="K1011" s="327"/>
      <c r="L1011" s="69"/>
      <c r="M1011" s="69"/>
      <c r="N1011" s="39"/>
      <c r="O1011" s="220"/>
    </row>
    <row r="1012" spans="1:18" ht="20.100000000000001" customHeight="1" x14ac:dyDescent="0.25">
      <c r="A1012" s="197"/>
      <c r="B1012" s="197"/>
      <c r="C1012" s="197"/>
      <c r="D1012" s="197"/>
      <c r="E1012" s="197"/>
      <c r="F1012" s="54"/>
      <c r="G1012" s="235"/>
      <c r="H1012" s="241" t="s">
        <v>290</v>
      </c>
      <c r="I1012" s="45"/>
      <c r="J1012" s="324"/>
      <c r="K1012" s="324"/>
      <c r="L1012" s="43"/>
      <c r="M1012" s="43"/>
      <c r="N1012" s="39">
        <f t="shared" ref="N1012:N1074" si="260">K1012-I1012</f>
        <v>0</v>
      </c>
      <c r="O1012" s="220">
        <f t="shared" si="259"/>
        <v>0</v>
      </c>
    </row>
    <row r="1013" spans="1:18" s="32" customFormat="1" ht="20.100000000000001" customHeight="1" x14ac:dyDescent="0.25">
      <c r="A1013" s="197">
        <v>3</v>
      </c>
      <c r="B1013" s="197"/>
      <c r="C1013" s="197"/>
      <c r="D1013" s="197"/>
      <c r="E1013" s="197"/>
      <c r="F1013" s="54"/>
      <c r="G1013" s="235"/>
      <c r="H1013" s="55" t="s">
        <v>82</v>
      </c>
      <c r="I1013" s="37">
        <f>I1014+I1046</f>
        <v>72000</v>
      </c>
      <c r="J1013" s="323">
        <f>J1014+J1046</f>
        <v>0</v>
      </c>
      <c r="K1013" s="323">
        <f>K1014+K1046</f>
        <v>72000</v>
      </c>
      <c r="L1013" s="57">
        <f t="shared" ref="L1013:M1013" si="261">L1014+L1046</f>
        <v>72000</v>
      </c>
      <c r="M1013" s="57">
        <f t="shared" si="261"/>
        <v>72000</v>
      </c>
      <c r="N1013" s="39">
        <f t="shared" si="260"/>
        <v>0</v>
      </c>
      <c r="O1013" s="220">
        <f t="shared" si="259"/>
        <v>0</v>
      </c>
      <c r="P1013" s="311"/>
      <c r="Q1013" s="31"/>
      <c r="R1013" s="31"/>
    </row>
    <row r="1014" spans="1:18" s="32" customFormat="1" ht="20.100000000000001" customHeight="1" x14ac:dyDescent="0.25">
      <c r="A1014" s="197"/>
      <c r="B1014" s="197">
        <v>31</v>
      </c>
      <c r="C1014" s="197"/>
      <c r="D1014" s="197"/>
      <c r="E1014" s="197"/>
      <c r="F1014" s="54"/>
      <c r="G1014" s="235"/>
      <c r="H1014" s="55" t="s">
        <v>13</v>
      </c>
      <c r="I1014" s="37">
        <f>I1015+I1037</f>
        <v>22500</v>
      </c>
      <c r="J1014" s="323">
        <f>J1015+J1037</f>
        <v>0</v>
      </c>
      <c r="K1014" s="323">
        <f>K1015+K1037</f>
        <v>22500</v>
      </c>
      <c r="L1014" s="57">
        <f>L1015+L1037</f>
        <v>21300</v>
      </c>
      <c r="M1014" s="57">
        <f>M1015+M1037</f>
        <v>21300</v>
      </c>
      <c r="N1014" s="39">
        <f t="shared" si="260"/>
        <v>0</v>
      </c>
      <c r="O1014" s="220">
        <f t="shared" si="259"/>
        <v>0</v>
      </c>
      <c r="P1014" s="311"/>
      <c r="Q1014" s="31"/>
      <c r="R1014" s="31"/>
    </row>
    <row r="1015" spans="1:18" s="166" customFormat="1" ht="20.100000000000001" customHeight="1" x14ac:dyDescent="0.25">
      <c r="A1015" s="197"/>
      <c r="B1015" s="197"/>
      <c r="C1015" s="197">
        <v>311</v>
      </c>
      <c r="D1015" s="197"/>
      <c r="E1015" s="197"/>
      <c r="F1015" s="54"/>
      <c r="G1015" s="205" t="s">
        <v>468</v>
      </c>
      <c r="H1015" s="55" t="s">
        <v>14</v>
      </c>
      <c r="I1015" s="37">
        <f t="shared" ref="I1015:M1015" si="262">I1016+I1019+I1022</f>
        <v>19500</v>
      </c>
      <c r="J1015" s="323">
        <f t="shared" ref="J1015:K1015" si="263">J1016+J1019+J1022</f>
        <v>0</v>
      </c>
      <c r="K1015" s="323">
        <f t="shared" si="263"/>
        <v>19500</v>
      </c>
      <c r="L1015" s="173">
        <f t="shared" si="262"/>
        <v>19700</v>
      </c>
      <c r="M1015" s="173">
        <f t="shared" si="262"/>
        <v>19700</v>
      </c>
      <c r="N1015" s="39">
        <f t="shared" si="260"/>
        <v>0</v>
      </c>
      <c r="O1015" s="220">
        <f t="shared" si="259"/>
        <v>0</v>
      </c>
      <c r="P1015" s="219"/>
      <c r="Q1015" s="171"/>
      <c r="R1015" s="165"/>
    </row>
    <row r="1016" spans="1:18" ht="20.100000000000001" hidden="1" customHeight="1" x14ac:dyDescent="0.25">
      <c r="A1016" s="199"/>
      <c r="B1016" s="199"/>
      <c r="C1016" s="199"/>
      <c r="D1016" s="199">
        <v>3111</v>
      </c>
      <c r="E1016" s="199"/>
      <c r="F1016" s="56"/>
      <c r="G1016" s="205" t="s">
        <v>468</v>
      </c>
      <c r="H1016" s="50" t="s">
        <v>15</v>
      </c>
      <c r="I1016" s="45">
        <f t="shared" ref="I1016:M1017" si="264">I1017</f>
        <v>10500</v>
      </c>
      <c r="J1016" s="324">
        <f t="shared" si="264"/>
        <v>0</v>
      </c>
      <c r="K1016" s="324">
        <f t="shared" si="264"/>
        <v>10500</v>
      </c>
      <c r="L1016" s="46">
        <f t="shared" si="264"/>
        <v>8800</v>
      </c>
      <c r="M1016" s="46">
        <f t="shared" si="264"/>
        <v>8800</v>
      </c>
      <c r="N1016" s="39">
        <f t="shared" si="260"/>
        <v>0</v>
      </c>
      <c r="O1016" s="220">
        <f t="shared" si="259"/>
        <v>0</v>
      </c>
      <c r="P1016" s="317"/>
      <c r="Q1016" s="49"/>
    </row>
    <row r="1017" spans="1:18" ht="20.100000000000001" hidden="1" customHeight="1" x14ac:dyDescent="0.25">
      <c r="A1017" s="199"/>
      <c r="B1017" s="199"/>
      <c r="C1017" s="199"/>
      <c r="D1017" s="199"/>
      <c r="E1017" s="196" t="s">
        <v>291</v>
      </c>
      <c r="F1017" s="50"/>
      <c r="G1017" s="205" t="s">
        <v>468</v>
      </c>
      <c r="H1017" s="50" t="s">
        <v>292</v>
      </c>
      <c r="I1017" s="45">
        <f t="shared" si="264"/>
        <v>10500</v>
      </c>
      <c r="J1017" s="324">
        <f t="shared" si="264"/>
        <v>0</v>
      </c>
      <c r="K1017" s="324">
        <f t="shared" si="264"/>
        <v>10500</v>
      </c>
      <c r="L1017" s="51">
        <f t="shared" si="264"/>
        <v>8800</v>
      </c>
      <c r="M1017" s="51">
        <f t="shared" si="264"/>
        <v>8800</v>
      </c>
      <c r="N1017" s="39">
        <f t="shared" si="260"/>
        <v>0</v>
      </c>
      <c r="O1017" s="220">
        <f t="shared" si="259"/>
        <v>0</v>
      </c>
    </row>
    <row r="1018" spans="1:18" ht="20.100000000000001" hidden="1" customHeight="1" x14ac:dyDescent="0.25">
      <c r="A1018" s="199"/>
      <c r="B1018" s="199"/>
      <c r="C1018" s="199"/>
      <c r="D1018" s="199"/>
      <c r="E1018" s="196"/>
      <c r="F1018" s="50" t="s">
        <v>293</v>
      </c>
      <c r="G1018" s="205" t="s">
        <v>468</v>
      </c>
      <c r="H1018" s="50" t="s">
        <v>355</v>
      </c>
      <c r="I1018" s="45">
        <v>10500</v>
      </c>
      <c r="J1018" s="324">
        <f>K1018-I1018</f>
        <v>0</v>
      </c>
      <c r="K1018" s="324">
        <v>10500</v>
      </c>
      <c r="L1018" s="51">
        <v>8800</v>
      </c>
      <c r="M1018" s="51">
        <v>8800</v>
      </c>
      <c r="N1018" s="39">
        <f t="shared" si="260"/>
        <v>0</v>
      </c>
      <c r="O1018" s="220">
        <f t="shared" si="259"/>
        <v>0</v>
      </c>
    </row>
    <row r="1019" spans="1:18" ht="20.100000000000001" hidden="1" customHeight="1" x14ac:dyDescent="0.25">
      <c r="A1019" s="199"/>
      <c r="B1019" s="199"/>
      <c r="C1019" s="199"/>
      <c r="D1019" s="199">
        <v>3113</v>
      </c>
      <c r="E1019" s="199"/>
      <c r="F1019" s="56"/>
      <c r="G1019" s="205" t="s">
        <v>468</v>
      </c>
      <c r="H1019" s="50" t="s">
        <v>16</v>
      </c>
      <c r="I1019" s="45">
        <f t="shared" ref="I1019:M1020" si="265">I1020</f>
        <v>8000</v>
      </c>
      <c r="J1019" s="324">
        <f t="shared" si="265"/>
        <v>0</v>
      </c>
      <c r="K1019" s="324">
        <f t="shared" si="265"/>
        <v>8000</v>
      </c>
      <c r="L1019" s="46">
        <f t="shared" si="265"/>
        <v>10000</v>
      </c>
      <c r="M1019" s="46">
        <f t="shared" si="265"/>
        <v>10000</v>
      </c>
      <c r="N1019" s="39">
        <f t="shared" si="260"/>
        <v>0</v>
      </c>
      <c r="O1019" s="220">
        <f t="shared" si="259"/>
        <v>0</v>
      </c>
    </row>
    <row r="1020" spans="1:18" ht="19.5" hidden="1" customHeight="1" x14ac:dyDescent="0.25">
      <c r="A1020" s="199"/>
      <c r="B1020" s="199"/>
      <c r="C1020" s="199"/>
      <c r="D1020" s="199"/>
      <c r="E1020" s="196" t="s">
        <v>295</v>
      </c>
      <c r="F1020" s="50"/>
      <c r="G1020" s="205" t="s">
        <v>468</v>
      </c>
      <c r="H1020" s="50" t="s">
        <v>16</v>
      </c>
      <c r="I1020" s="45">
        <f t="shared" si="265"/>
        <v>8000</v>
      </c>
      <c r="J1020" s="324">
        <f t="shared" si="265"/>
        <v>0</v>
      </c>
      <c r="K1020" s="324">
        <f t="shared" si="265"/>
        <v>8000</v>
      </c>
      <c r="L1020" s="46">
        <f t="shared" si="265"/>
        <v>10000</v>
      </c>
      <c r="M1020" s="46">
        <f t="shared" si="265"/>
        <v>10000</v>
      </c>
      <c r="N1020" s="39">
        <f t="shared" si="260"/>
        <v>0</v>
      </c>
      <c r="O1020" s="220">
        <f t="shared" si="259"/>
        <v>0</v>
      </c>
    </row>
    <row r="1021" spans="1:18" ht="20.100000000000001" hidden="1" customHeight="1" x14ac:dyDescent="0.25">
      <c r="A1021" s="199"/>
      <c r="B1021" s="199"/>
      <c r="C1021" s="199"/>
      <c r="D1021" s="199"/>
      <c r="E1021" s="196"/>
      <c r="F1021" s="50" t="s">
        <v>296</v>
      </c>
      <c r="G1021" s="205" t="s">
        <v>468</v>
      </c>
      <c r="H1021" s="50" t="s">
        <v>16</v>
      </c>
      <c r="I1021" s="45">
        <v>8000</v>
      </c>
      <c r="J1021" s="324">
        <f>K1021-I1021</f>
        <v>0</v>
      </c>
      <c r="K1021" s="324">
        <v>8000</v>
      </c>
      <c r="L1021" s="46">
        <v>10000</v>
      </c>
      <c r="M1021" s="46">
        <v>10000</v>
      </c>
      <c r="N1021" s="39">
        <f t="shared" si="260"/>
        <v>0</v>
      </c>
      <c r="O1021" s="220">
        <f t="shared" si="259"/>
        <v>0</v>
      </c>
    </row>
    <row r="1022" spans="1:18" ht="20.100000000000001" hidden="1" customHeight="1" x14ac:dyDescent="0.25">
      <c r="A1022" s="199"/>
      <c r="B1022" s="199"/>
      <c r="C1022" s="199"/>
      <c r="D1022" s="199">
        <v>3114</v>
      </c>
      <c r="E1022" s="199"/>
      <c r="F1022" s="56"/>
      <c r="G1022" s="205" t="s">
        <v>468</v>
      </c>
      <c r="H1022" s="50" t="s">
        <v>367</v>
      </c>
      <c r="I1022" s="45">
        <f t="shared" ref="I1022:M1023" si="266">I1023</f>
        <v>1000</v>
      </c>
      <c r="J1022" s="324">
        <f t="shared" si="266"/>
        <v>0</v>
      </c>
      <c r="K1022" s="324">
        <f t="shared" si="266"/>
        <v>1000</v>
      </c>
      <c r="L1022" s="46">
        <f t="shared" si="266"/>
        <v>900</v>
      </c>
      <c r="M1022" s="46">
        <f t="shared" si="266"/>
        <v>900</v>
      </c>
      <c r="N1022" s="39">
        <f t="shared" si="260"/>
        <v>0</v>
      </c>
      <c r="O1022" s="220">
        <f t="shared" si="259"/>
        <v>0</v>
      </c>
    </row>
    <row r="1023" spans="1:18" ht="20.100000000000001" hidden="1" customHeight="1" x14ac:dyDescent="0.25">
      <c r="A1023" s="199"/>
      <c r="B1023" s="199"/>
      <c r="C1023" s="199"/>
      <c r="D1023" s="199"/>
      <c r="E1023" s="196" t="s">
        <v>297</v>
      </c>
      <c r="F1023" s="50"/>
      <c r="G1023" s="205" t="s">
        <v>468</v>
      </c>
      <c r="H1023" s="50" t="s">
        <v>17</v>
      </c>
      <c r="I1023" s="45">
        <f t="shared" si="266"/>
        <v>1000</v>
      </c>
      <c r="J1023" s="324">
        <f t="shared" si="266"/>
        <v>0</v>
      </c>
      <c r="K1023" s="324">
        <f t="shared" si="266"/>
        <v>1000</v>
      </c>
      <c r="L1023" s="46">
        <f t="shared" si="266"/>
        <v>900</v>
      </c>
      <c r="M1023" s="46">
        <f t="shared" si="266"/>
        <v>900</v>
      </c>
      <c r="N1023" s="39">
        <f t="shared" si="260"/>
        <v>0</v>
      </c>
      <c r="O1023" s="220">
        <f t="shared" si="259"/>
        <v>0</v>
      </c>
    </row>
    <row r="1024" spans="1:18" ht="20.100000000000001" hidden="1" customHeight="1" x14ac:dyDescent="0.25">
      <c r="A1024" s="199"/>
      <c r="B1024" s="199"/>
      <c r="C1024" s="199"/>
      <c r="D1024" s="199"/>
      <c r="E1024" s="196"/>
      <c r="F1024" s="50" t="s">
        <v>298</v>
      </c>
      <c r="G1024" s="205" t="s">
        <v>468</v>
      </c>
      <c r="H1024" s="50" t="s">
        <v>17</v>
      </c>
      <c r="I1024" s="45">
        <v>1000</v>
      </c>
      <c r="J1024" s="324">
        <f>K1024-I1024</f>
        <v>0</v>
      </c>
      <c r="K1024" s="324">
        <v>1000</v>
      </c>
      <c r="L1024" s="46">
        <v>900</v>
      </c>
      <c r="M1024" s="46">
        <v>900</v>
      </c>
      <c r="N1024" s="39">
        <f t="shared" si="260"/>
        <v>0</v>
      </c>
      <c r="O1024" s="220">
        <f t="shared" si="259"/>
        <v>0</v>
      </c>
    </row>
    <row r="1025" spans="1:18" s="32" customFormat="1" ht="20.100000000000001" hidden="1" customHeight="1" x14ac:dyDescent="0.25">
      <c r="A1025" s="197"/>
      <c r="B1025" s="197"/>
      <c r="C1025" s="197">
        <v>312</v>
      </c>
      <c r="D1025" s="197"/>
      <c r="E1025" s="197"/>
      <c r="F1025" s="54"/>
      <c r="G1025" s="205" t="s">
        <v>468</v>
      </c>
      <c r="H1025" s="55" t="s">
        <v>18</v>
      </c>
      <c r="I1025" s="45">
        <f>I1026</f>
        <v>0</v>
      </c>
      <c r="J1025" s="324">
        <f>J1026</f>
        <v>0</v>
      </c>
      <c r="K1025" s="324">
        <f>K1026</f>
        <v>0</v>
      </c>
      <c r="L1025" s="43"/>
      <c r="M1025" s="43"/>
      <c r="N1025" s="39">
        <f t="shared" si="260"/>
        <v>0</v>
      </c>
      <c r="O1025" s="220">
        <f t="shared" si="259"/>
        <v>0</v>
      </c>
      <c r="P1025" s="311"/>
      <c r="Q1025" s="31"/>
      <c r="R1025" s="31"/>
    </row>
    <row r="1026" spans="1:18" ht="20.100000000000001" hidden="1" customHeight="1" x14ac:dyDescent="0.25">
      <c r="A1026" s="199"/>
      <c r="B1026" s="199"/>
      <c r="C1026" s="199"/>
      <c r="D1026" s="199">
        <v>3121</v>
      </c>
      <c r="E1026" s="199"/>
      <c r="F1026" s="56"/>
      <c r="G1026" s="205" t="s">
        <v>468</v>
      </c>
      <c r="H1026" s="50" t="s">
        <v>18</v>
      </c>
      <c r="I1026" s="45">
        <f>I1027+I1029+I1031+I1033+I1035</f>
        <v>0</v>
      </c>
      <c r="J1026" s="324">
        <f>J1027+J1029+J1031+J1033+J1035</f>
        <v>0</v>
      </c>
      <c r="K1026" s="324">
        <f>K1027+K1029+K1031+K1033+K1035</f>
        <v>0</v>
      </c>
      <c r="L1026" s="43"/>
      <c r="M1026" s="43"/>
      <c r="N1026" s="39">
        <f t="shared" si="260"/>
        <v>0</v>
      </c>
      <c r="O1026" s="220">
        <f t="shared" si="259"/>
        <v>0</v>
      </c>
    </row>
    <row r="1027" spans="1:18" ht="20.100000000000001" hidden="1" customHeight="1" x14ac:dyDescent="0.25">
      <c r="A1027" s="199"/>
      <c r="B1027" s="199"/>
      <c r="C1027" s="199"/>
      <c r="D1027" s="199"/>
      <c r="E1027" s="196" t="s">
        <v>85</v>
      </c>
      <c r="F1027" s="50"/>
      <c r="G1027" s="205" t="s">
        <v>468</v>
      </c>
      <c r="H1027" s="50" t="s">
        <v>86</v>
      </c>
      <c r="I1027" s="45">
        <f>I1028</f>
        <v>0</v>
      </c>
      <c r="J1027" s="324">
        <f>J1028</f>
        <v>0</v>
      </c>
      <c r="K1027" s="324">
        <f>K1028</f>
        <v>0</v>
      </c>
      <c r="L1027" s="43"/>
      <c r="M1027" s="43"/>
      <c r="N1027" s="39">
        <f t="shared" si="260"/>
        <v>0</v>
      </c>
      <c r="O1027" s="220">
        <f t="shared" si="259"/>
        <v>0</v>
      </c>
    </row>
    <row r="1028" spans="1:18" ht="20.100000000000001" hidden="1" customHeight="1" x14ac:dyDescent="0.25">
      <c r="A1028" s="199"/>
      <c r="B1028" s="199"/>
      <c r="C1028" s="199"/>
      <c r="D1028" s="199"/>
      <c r="E1028" s="196"/>
      <c r="F1028" s="50" t="s">
        <v>87</v>
      </c>
      <c r="G1028" s="205" t="s">
        <v>468</v>
      </c>
      <c r="H1028" s="50" t="s">
        <v>86</v>
      </c>
      <c r="I1028" s="45">
        <v>0</v>
      </c>
      <c r="J1028" s="324">
        <v>0</v>
      </c>
      <c r="K1028" s="324">
        <f>I1028+J1028</f>
        <v>0</v>
      </c>
      <c r="L1028" s="43"/>
      <c r="M1028" s="43"/>
      <c r="N1028" s="39">
        <f t="shared" si="260"/>
        <v>0</v>
      </c>
      <c r="O1028" s="220">
        <f t="shared" si="259"/>
        <v>0</v>
      </c>
    </row>
    <row r="1029" spans="1:18" ht="20.100000000000001" hidden="1" customHeight="1" x14ac:dyDescent="0.25">
      <c r="A1029" s="199"/>
      <c r="B1029" s="199"/>
      <c r="C1029" s="199"/>
      <c r="D1029" s="199"/>
      <c r="E1029" s="196" t="s">
        <v>88</v>
      </c>
      <c r="F1029" s="50"/>
      <c r="G1029" s="205" t="s">
        <v>468</v>
      </c>
      <c r="H1029" s="50" t="s">
        <v>89</v>
      </c>
      <c r="I1029" s="45">
        <f>I1030</f>
        <v>0</v>
      </c>
      <c r="J1029" s="324">
        <f>J1030</f>
        <v>0</v>
      </c>
      <c r="K1029" s="324">
        <f>K1030</f>
        <v>0</v>
      </c>
      <c r="L1029" s="43"/>
      <c r="M1029" s="43"/>
      <c r="N1029" s="39">
        <f t="shared" si="260"/>
        <v>0</v>
      </c>
      <c r="O1029" s="220">
        <f t="shared" si="259"/>
        <v>0</v>
      </c>
    </row>
    <row r="1030" spans="1:18" ht="20.100000000000001" hidden="1" customHeight="1" x14ac:dyDescent="0.25">
      <c r="A1030" s="199"/>
      <c r="B1030" s="199"/>
      <c r="C1030" s="199"/>
      <c r="D1030" s="199"/>
      <c r="E1030" s="196"/>
      <c r="F1030" s="50" t="s">
        <v>90</v>
      </c>
      <c r="G1030" s="205" t="s">
        <v>468</v>
      </c>
      <c r="H1030" s="50" t="s">
        <v>89</v>
      </c>
      <c r="I1030" s="45">
        <v>0</v>
      </c>
      <c r="J1030" s="324">
        <v>0</v>
      </c>
      <c r="K1030" s="324">
        <f>I1030+J1030</f>
        <v>0</v>
      </c>
      <c r="L1030" s="43"/>
      <c r="M1030" s="43"/>
      <c r="N1030" s="39">
        <f t="shared" si="260"/>
        <v>0</v>
      </c>
      <c r="O1030" s="220">
        <f t="shared" si="259"/>
        <v>0</v>
      </c>
    </row>
    <row r="1031" spans="1:18" ht="20.100000000000001" hidden="1" customHeight="1" x14ac:dyDescent="0.25">
      <c r="A1031" s="199"/>
      <c r="B1031" s="199"/>
      <c r="C1031" s="199"/>
      <c r="D1031" s="199"/>
      <c r="E1031" s="196" t="s">
        <v>91</v>
      </c>
      <c r="F1031" s="50"/>
      <c r="G1031" s="205" t="s">
        <v>468</v>
      </c>
      <c r="H1031" s="50" t="s">
        <v>92</v>
      </c>
      <c r="I1031" s="45">
        <f>I1032</f>
        <v>0</v>
      </c>
      <c r="J1031" s="324">
        <f>J1032</f>
        <v>0</v>
      </c>
      <c r="K1031" s="324">
        <f>K1032</f>
        <v>0</v>
      </c>
      <c r="L1031" s="43"/>
      <c r="M1031" s="43"/>
      <c r="N1031" s="39">
        <f t="shared" si="260"/>
        <v>0</v>
      </c>
      <c r="O1031" s="220">
        <f t="shared" si="259"/>
        <v>0</v>
      </c>
    </row>
    <row r="1032" spans="1:18" ht="20.100000000000001" hidden="1" customHeight="1" x14ac:dyDescent="0.25">
      <c r="A1032" s="199"/>
      <c r="B1032" s="199"/>
      <c r="C1032" s="199"/>
      <c r="D1032" s="199"/>
      <c r="E1032" s="196"/>
      <c r="F1032" s="50" t="s">
        <v>93</v>
      </c>
      <c r="G1032" s="205" t="s">
        <v>468</v>
      </c>
      <c r="H1032" s="50" t="s">
        <v>92</v>
      </c>
      <c r="I1032" s="45">
        <v>0</v>
      </c>
      <c r="J1032" s="324">
        <v>0</v>
      </c>
      <c r="K1032" s="324">
        <f>I1032+J1032</f>
        <v>0</v>
      </c>
      <c r="L1032" s="43"/>
      <c r="M1032" s="43"/>
      <c r="N1032" s="39">
        <f t="shared" si="260"/>
        <v>0</v>
      </c>
      <c r="O1032" s="220">
        <f t="shared" si="259"/>
        <v>0</v>
      </c>
    </row>
    <row r="1033" spans="1:18" ht="20.100000000000001" hidden="1" customHeight="1" x14ac:dyDescent="0.25">
      <c r="A1033" s="199"/>
      <c r="B1033" s="199"/>
      <c r="C1033" s="199"/>
      <c r="D1033" s="199"/>
      <c r="E1033" s="196" t="s">
        <v>94</v>
      </c>
      <c r="F1033" s="50"/>
      <c r="G1033" s="205" t="s">
        <v>468</v>
      </c>
      <c r="H1033" s="50" t="s">
        <v>95</v>
      </c>
      <c r="I1033" s="45">
        <f>I1034</f>
        <v>0</v>
      </c>
      <c r="J1033" s="324">
        <f>J1034</f>
        <v>0</v>
      </c>
      <c r="K1033" s="324">
        <f>K1034</f>
        <v>0</v>
      </c>
      <c r="L1033" s="43"/>
      <c r="M1033" s="43"/>
      <c r="N1033" s="39">
        <f t="shared" si="260"/>
        <v>0</v>
      </c>
      <c r="O1033" s="220">
        <f t="shared" si="259"/>
        <v>0</v>
      </c>
    </row>
    <row r="1034" spans="1:18" ht="20.100000000000001" hidden="1" customHeight="1" x14ac:dyDescent="0.25">
      <c r="A1034" s="199"/>
      <c r="B1034" s="199"/>
      <c r="C1034" s="199"/>
      <c r="D1034" s="199"/>
      <c r="E1034" s="196"/>
      <c r="F1034" s="50" t="s">
        <v>96</v>
      </c>
      <c r="G1034" s="205" t="s">
        <v>468</v>
      </c>
      <c r="H1034" s="50" t="s">
        <v>95</v>
      </c>
      <c r="I1034" s="45">
        <v>0</v>
      </c>
      <c r="J1034" s="324">
        <v>0</v>
      </c>
      <c r="K1034" s="324">
        <f>I1034+J1034</f>
        <v>0</v>
      </c>
      <c r="L1034" s="43"/>
      <c r="M1034" s="43"/>
      <c r="N1034" s="39">
        <f t="shared" si="260"/>
        <v>0</v>
      </c>
      <c r="O1034" s="220">
        <f t="shared" si="259"/>
        <v>0</v>
      </c>
    </row>
    <row r="1035" spans="1:18" ht="20.100000000000001" hidden="1" customHeight="1" x14ac:dyDescent="0.25">
      <c r="A1035" s="199"/>
      <c r="B1035" s="199"/>
      <c r="C1035" s="199"/>
      <c r="D1035" s="199"/>
      <c r="E1035" s="196" t="s">
        <v>97</v>
      </c>
      <c r="F1035" s="50"/>
      <c r="G1035" s="205" t="s">
        <v>468</v>
      </c>
      <c r="H1035" s="50" t="s">
        <v>98</v>
      </c>
      <c r="I1035" s="45">
        <f>I1036</f>
        <v>0</v>
      </c>
      <c r="J1035" s="324">
        <f>J1036</f>
        <v>0</v>
      </c>
      <c r="K1035" s="324">
        <f>K1036</f>
        <v>0</v>
      </c>
      <c r="L1035" s="43"/>
      <c r="M1035" s="43"/>
      <c r="N1035" s="39">
        <f t="shared" si="260"/>
        <v>0</v>
      </c>
      <c r="O1035" s="220">
        <f t="shared" si="259"/>
        <v>0</v>
      </c>
    </row>
    <row r="1036" spans="1:18" ht="20.100000000000001" hidden="1" customHeight="1" x14ac:dyDescent="0.25">
      <c r="A1036" s="199"/>
      <c r="B1036" s="199"/>
      <c r="C1036" s="199"/>
      <c r="D1036" s="199"/>
      <c r="E1036" s="196"/>
      <c r="F1036" s="50" t="s">
        <v>99</v>
      </c>
      <c r="G1036" s="205" t="s">
        <v>468</v>
      </c>
      <c r="H1036" s="50" t="s">
        <v>98</v>
      </c>
      <c r="I1036" s="45">
        <v>0</v>
      </c>
      <c r="J1036" s="324">
        <v>0</v>
      </c>
      <c r="K1036" s="324">
        <f>I1036+J1036</f>
        <v>0</v>
      </c>
      <c r="L1036" s="43"/>
      <c r="M1036" s="43"/>
      <c r="N1036" s="39">
        <f t="shared" si="260"/>
        <v>0</v>
      </c>
      <c r="O1036" s="220">
        <f t="shared" si="259"/>
        <v>0</v>
      </c>
    </row>
    <row r="1037" spans="1:18" s="166" customFormat="1" ht="20.100000000000001" customHeight="1" x14ac:dyDescent="0.25">
      <c r="A1037" s="197"/>
      <c r="B1037" s="197"/>
      <c r="C1037" s="197">
        <v>313</v>
      </c>
      <c r="D1037" s="197"/>
      <c r="E1037" s="197"/>
      <c r="F1037" s="54"/>
      <c r="G1037" s="205" t="s">
        <v>468</v>
      </c>
      <c r="H1037" s="55" t="s">
        <v>101</v>
      </c>
      <c r="I1037" s="37">
        <f t="shared" ref="I1037:M1039" si="267">I1038</f>
        <v>3000</v>
      </c>
      <c r="J1037" s="323">
        <f t="shared" si="267"/>
        <v>0</v>
      </c>
      <c r="K1037" s="323">
        <f t="shared" si="267"/>
        <v>3000</v>
      </c>
      <c r="L1037" s="164">
        <f t="shared" si="267"/>
        <v>1600</v>
      </c>
      <c r="M1037" s="164">
        <f t="shared" si="267"/>
        <v>1600</v>
      </c>
      <c r="N1037" s="39">
        <f t="shared" si="260"/>
        <v>0</v>
      </c>
      <c r="O1037" s="220">
        <f t="shared" si="259"/>
        <v>0</v>
      </c>
      <c r="P1037" s="311"/>
      <c r="Q1037" s="165"/>
      <c r="R1037" s="165"/>
    </row>
    <row r="1038" spans="1:18" ht="20.100000000000001" hidden="1" customHeight="1" x14ac:dyDescent="0.25">
      <c r="A1038" s="199"/>
      <c r="B1038" s="199"/>
      <c r="C1038" s="199"/>
      <c r="D1038" s="199">
        <v>3132</v>
      </c>
      <c r="E1038" s="199"/>
      <c r="F1038" s="56"/>
      <c r="G1038" s="205" t="s">
        <v>468</v>
      </c>
      <c r="H1038" s="50" t="s">
        <v>20</v>
      </c>
      <c r="I1038" s="45">
        <f t="shared" ref="I1038:K1039" si="268">I1039</f>
        <v>3000</v>
      </c>
      <c r="J1038" s="324">
        <f t="shared" si="268"/>
        <v>0</v>
      </c>
      <c r="K1038" s="324">
        <f t="shared" si="268"/>
        <v>3000</v>
      </c>
      <c r="L1038" s="46">
        <f t="shared" si="267"/>
        <v>1600</v>
      </c>
      <c r="M1038" s="46">
        <f t="shared" si="267"/>
        <v>1600</v>
      </c>
      <c r="N1038" s="39">
        <f t="shared" si="260"/>
        <v>0</v>
      </c>
      <c r="O1038" s="220">
        <f t="shared" si="259"/>
        <v>0</v>
      </c>
    </row>
    <row r="1039" spans="1:18" ht="20.100000000000001" hidden="1" customHeight="1" x14ac:dyDescent="0.25">
      <c r="A1039" s="199"/>
      <c r="B1039" s="199"/>
      <c r="C1039" s="199"/>
      <c r="D1039" s="199"/>
      <c r="E1039" s="196" t="s">
        <v>302</v>
      </c>
      <c r="F1039" s="50"/>
      <c r="G1039" s="205" t="s">
        <v>468</v>
      </c>
      <c r="H1039" s="50" t="s">
        <v>20</v>
      </c>
      <c r="I1039" s="45">
        <f t="shared" si="268"/>
        <v>3000</v>
      </c>
      <c r="J1039" s="324">
        <f t="shared" si="268"/>
        <v>0</v>
      </c>
      <c r="K1039" s="324">
        <f t="shared" si="268"/>
        <v>3000</v>
      </c>
      <c r="L1039" s="46">
        <f t="shared" si="267"/>
        <v>1600</v>
      </c>
      <c r="M1039" s="46">
        <f t="shared" si="267"/>
        <v>1600</v>
      </c>
      <c r="N1039" s="39">
        <f t="shared" si="260"/>
        <v>0</v>
      </c>
      <c r="O1039" s="220">
        <f t="shared" si="259"/>
        <v>0</v>
      </c>
    </row>
    <row r="1040" spans="1:18" ht="20.100000000000001" hidden="1" customHeight="1" x14ac:dyDescent="0.25">
      <c r="A1040" s="199"/>
      <c r="B1040" s="199"/>
      <c r="C1040" s="199"/>
      <c r="D1040" s="199"/>
      <c r="E1040" s="196"/>
      <c r="F1040" s="50" t="s">
        <v>303</v>
      </c>
      <c r="G1040" s="205" t="s">
        <v>468</v>
      </c>
      <c r="H1040" s="50" t="s">
        <v>20</v>
      </c>
      <c r="I1040" s="45">
        <v>3000</v>
      </c>
      <c r="J1040" s="324">
        <f>K1040-I1040</f>
        <v>0</v>
      </c>
      <c r="K1040" s="324">
        <v>3000</v>
      </c>
      <c r="L1040" s="46">
        <v>1600</v>
      </c>
      <c r="M1040" s="46">
        <v>1600</v>
      </c>
      <c r="N1040" s="39">
        <f t="shared" si="260"/>
        <v>0</v>
      </c>
      <c r="O1040" s="220">
        <f t="shared" si="259"/>
        <v>0</v>
      </c>
    </row>
    <row r="1041" spans="1:18" ht="30" hidden="1" customHeight="1" x14ac:dyDescent="0.25">
      <c r="A1041" s="199"/>
      <c r="B1041" s="199"/>
      <c r="C1041" s="199"/>
      <c r="D1041" s="199"/>
      <c r="E1041" s="196" t="s">
        <v>304</v>
      </c>
      <c r="F1041" s="50"/>
      <c r="G1041" s="205" t="s">
        <v>468</v>
      </c>
      <c r="H1041" s="50" t="s">
        <v>102</v>
      </c>
      <c r="I1041" s="45"/>
      <c r="J1041" s="324"/>
      <c r="K1041" s="324"/>
      <c r="L1041" s="43"/>
      <c r="M1041" s="43"/>
      <c r="N1041" s="39">
        <f t="shared" si="260"/>
        <v>0</v>
      </c>
      <c r="O1041" s="220">
        <f t="shared" si="259"/>
        <v>0</v>
      </c>
    </row>
    <row r="1042" spans="1:18" ht="30" hidden="1" customHeight="1" x14ac:dyDescent="0.25">
      <c r="A1042" s="199"/>
      <c r="B1042" s="199"/>
      <c r="C1042" s="199"/>
      <c r="D1042" s="199"/>
      <c r="E1042" s="196"/>
      <c r="F1042" s="50" t="s">
        <v>305</v>
      </c>
      <c r="G1042" s="205" t="s">
        <v>468</v>
      </c>
      <c r="H1042" s="50" t="s">
        <v>102</v>
      </c>
      <c r="I1042" s="45"/>
      <c r="J1042" s="324"/>
      <c r="K1042" s="324"/>
      <c r="L1042" s="43"/>
      <c r="M1042" s="43"/>
      <c r="N1042" s="39">
        <f t="shared" si="260"/>
        <v>0</v>
      </c>
      <c r="O1042" s="220">
        <f t="shared" si="259"/>
        <v>0</v>
      </c>
    </row>
    <row r="1043" spans="1:18" ht="27" hidden="1" customHeight="1" x14ac:dyDescent="0.25">
      <c r="A1043" s="199"/>
      <c r="B1043" s="199"/>
      <c r="C1043" s="199"/>
      <c r="D1043" s="199">
        <v>3133</v>
      </c>
      <c r="E1043" s="199"/>
      <c r="F1043" s="56"/>
      <c r="G1043" s="205" t="s">
        <v>468</v>
      </c>
      <c r="H1043" s="50" t="s">
        <v>21</v>
      </c>
      <c r="I1043" s="45"/>
      <c r="J1043" s="324"/>
      <c r="K1043" s="324"/>
      <c r="L1043" s="43"/>
      <c r="M1043" s="43"/>
      <c r="N1043" s="39">
        <f t="shared" si="260"/>
        <v>0</v>
      </c>
      <c r="O1043" s="220">
        <f t="shared" si="259"/>
        <v>0</v>
      </c>
    </row>
    <row r="1044" spans="1:18" ht="30" hidden="1" customHeight="1" x14ac:dyDescent="0.25">
      <c r="A1044" s="199"/>
      <c r="B1044" s="199"/>
      <c r="C1044" s="199"/>
      <c r="D1044" s="199"/>
      <c r="E1044" s="196" t="s">
        <v>306</v>
      </c>
      <c r="F1044" s="50"/>
      <c r="G1044" s="205" t="s">
        <v>468</v>
      </c>
      <c r="H1044" s="50" t="s">
        <v>21</v>
      </c>
      <c r="I1044" s="45"/>
      <c r="J1044" s="324"/>
      <c r="K1044" s="324"/>
      <c r="L1044" s="43"/>
      <c r="M1044" s="43"/>
      <c r="N1044" s="39">
        <f t="shared" si="260"/>
        <v>0</v>
      </c>
      <c r="O1044" s="220">
        <f t="shared" ref="O1044:O1107" si="269">N1044-J1044</f>
        <v>0</v>
      </c>
    </row>
    <row r="1045" spans="1:18" ht="30" hidden="1" customHeight="1" x14ac:dyDescent="0.25">
      <c r="A1045" s="199"/>
      <c r="B1045" s="199"/>
      <c r="C1045" s="199"/>
      <c r="D1045" s="199"/>
      <c r="E1045" s="196"/>
      <c r="F1045" s="50" t="s">
        <v>307</v>
      </c>
      <c r="G1045" s="205" t="s">
        <v>468</v>
      </c>
      <c r="H1045" s="50" t="s">
        <v>21</v>
      </c>
      <c r="I1045" s="45"/>
      <c r="J1045" s="324"/>
      <c r="K1045" s="324"/>
      <c r="L1045" s="43"/>
      <c r="M1045" s="43"/>
      <c r="N1045" s="39">
        <f t="shared" si="260"/>
        <v>0</v>
      </c>
      <c r="O1045" s="220">
        <f t="shared" si="269"/>
        <v>0</v>
      </c>
    </row>
    <row r="1046" spans="1:18" s="32" customFormat="1" ht="20.100000000000001" customHeight="1" x14ac:dyDescent="0.25">
      <c r="A1046" s="197"/>
      <c r="B1046" s="197">
        <v>32</v>
      </c>
      <c r="C1046" s="197"/>
      <c r="D1046" s="197"/>
      <c r="E1046" s="197"/>
      <c r="F1046" s="54"/>
      <c r="G1046" s="205"/>
      <c r="H1046" s="55" t="s">
        <v>22</v>
      </c>
      <c r="I1046" s="37">
        <f>I1047+I1068+I1092</f>
        <v>49500</v>
      </c>
      <c r="J1046" s="323">
        <f>J1047+J1068+J1092</f>
        <v>0</v>
      </c>
      <c r="K1046" s="323">
        <f>K1047+K1068+K1092</f>
        <v>49500</v>
      </c>
      <c r="L1046" s="43">
        <f>L1047+L1068+L1092</f>
        <v>50700</v>
      </c>
      <c r="M1046" s="43">
        <f>M1047+M1068+M1092</f>
        <v>50700</v>
      </c>
      <c r="N1046" s="39">
        <f t="shared" si="260"/>
        <v>0</v>
      </c>
      <c r="O1046" s="220">
        <f t="shared" si="269"/>
        <v>0</v>
      </c>
      <c r="P1046" s="311"/>
      <c r="Q1046" s="31"/>
      <c r="R1046" s="31"/>
    </row>
    <row r="1047" spans="1:18" s="166" customFormat="1" ht="20.100000000000001" customHeight="1" x14ac:dyDescent="0.25">
      <c r="A1047" s="197"/>
      <c r="B1047" s="197"/>
      <c r="C1047" s="197">
        <v>321</v>
      </c>
      <c r="D1047" s="197"/>
      <c r="E1047" s="197"/>
      <c r="F1047" s="54"/>
      <c r="G1047" s="205" t="s">
        <v>468</v>
      </c>
      <c r="H1047" s="55" t="s">
        <v>23</v>
      </c>
      <c r="I1047" s="37">
        <f>I1048+I1062</f>
        <v>2500</v>
      </c>
      <c r="J1047" s="323">
        <f>J1048+J1062</f>
        <v>0</v>
      </c>
      <c r="K1047" s="323">
        <f>K1048+K1062</f>
        <v>2500</v>
      </c>
      <c r="L1047" s="172">
        <f>L1048+L1062</f>
        <v>2500</v>
      </c>
      <c r="M1047" s="172">
        <f>M1048+M1062</f>
        <v>2500</v>
      </c>
      <c r="N1047" s="39">
        <f t="shared" si="260"/>
        <v>0</v>
      </c>
      <c r="O1047" s="220">
        <f t="shared" si="269"/>
        <v>0</v>
      </c>
      <c r="P1047" s="311"/>
      <c r="Q1047" s="165"/>
      <c r="R1047" s="165"/>
    </row>
    <row r="1048" spans="1:18" ht="20.100000000000001" hidden="1" customHeight="1" x14ac:dyDescent="0.25">
      <c r="A1048" s="199"/>
      <c r="B1048" s="199"/>
      <c r="C1048" s="199"/>
      <c r="D1048" s="199">
        <v>3211</v>
      </c>
      <c r="E1048" s="199"/>
      <c r="F1048" s="56"/>
      <c r="G1048" s="205" t="s">
        <v>468</v>
      </c>
      <c r="H1048" s="50" t="s">
        <v>24</v>
      </c>
      <c r="I1048" s="45">
        <f t="shared" ref="I1048:M1049" si="270">I1049</f>
        <v>700</v>
      </c>
      <c r="J1048" s="324">
        <f t="shared" si="270"/>
        <v>0</v>
      </c>
      <c r="K1048" s="324">
        <f t="shared" si="270"/>
        <v>700</v>
      </c>
      <c r="L1048" s="46">
        <f t="shared" si="270"/>
        <v>500</v>
      </c>
      <c r="M1048" s="46">
        <f t="shared" si="270"/>
        <v>500</v>
      </c>
      <c r="N1048" s="39">
        <f t="shared" si="260"/>
        <v>0</v>
      </c>
      <c r="O1048" s="220">
        <f t="shared" si="269"/>
        <v>0</v>
      </c>
    </row>
    <row r="1049" spans="1:18" ht="20.100000000000001" hidden="1" customHeight="1" x14ac:dyDescent="0.25">
      <c r="A1049" s="199"/>
      <c r="B1049" s="199"/>
      <c r="C1049" s="199"/>
      <c r="D1049" s="199"/>
      <c r="E1049" s="196" t="s">
        <v>308</v>
      </c>
      <c r="F1049" s="50"/>
      <c r="G1049" s="205" t="s">
        <v>468</v>
      </c>
      <c r="H1049" s="50" t="s">
        <v>103</v>
      </c>
      <c r="I1049" s="45">
        <f t="shared" si="270"/>
        <v>700</v>
      </c>
      <c r="J1049" s="324">
        <f t="shared" si="270"/>
        <v>0</v>
      </c>
      <c r="K1049" s="324">
        <f t="shared" si="270"/>
        <v>700</v>
      </c>
      <c r="L1049" s="46">
        <f t="shared" si="270"/>
        <v>500</v>
      </c>
      <c r="M1049" s="46">
        <f t="shared" si="270"/>
        <v>500</v>
      </c>
      <c r="N1049" s="39">
        <f t="shared" si="260"/>
        <v>0</v>
      </c>
      <c r="O1049" s="220">
        <f t="shared" si="269"/>
        <v>0</v>
      </c>
    </row>
    <row r="1050" spans="1:18" ht="20.100000000000001" hidden="1" customHeight="1" x14ac:dyDescent="0.25">
      <c r="A1050" s="199"/>
      <c r="B1050" s="199"/>
      <c r="C1050" s="199"/>
      <c r="D1050" s="199"/>
      <c r="E1050" s="196"/>
      <c r="F1050" s="50" t="s">
        <v>309</v>
      </c>
      <c r="G1050" s="205" t="s">
        <v>468</v>
      </c>
      <c r="H1050" s="50" t="s">
        <v>103</v>
      </c>
      <c r="I1050" s="45">
        <v>700</v>
      </c>
      <c r="J1050" s="324">
        <f>K1050-I1050</f>
        <v>0</v>
      </c>
      <c r="K1050" s="324">
        <v>700</v>
      </c>
      <c r="L1050" s="46">
        <v>500</v>
      </c>
      <c r="M1050" s="46">
        <v>500</v>
      </c>
      <c r="N1050" s="39">
        <f t="shared" si="260"/>
        <v>0</v>
      </c>
      <c r="O1050" s="220">
        <f t="shared" si="269"/>
        <v>0</v>
      </c>
    </row>
    <row r="1051" spans="1:18" ht="30" hidden="1" customHeight="1" x14ac:dyDescent="0.25">
      <c r="A1051" s="199"/>
      <c r="B1051" s="199"/>
      <c r="C1051" s="199"/>
      <c r="D1051" s="199"/>
      <c r="E1051" s="196" t="s">
        <v>310</v>
      </c>
      <c r="F1051" s="50"/>
      <c r="G1051" s="205" t="s">
        <v>468</v>
      </c>
      <c r="H1051" s="50" t="s">
        <v>104</v>
      </c>
      <c r="I1051" s="45"/>
      <c r="J1051" s="324"/>
      <c r="K1051" s="324"/>
      <c r="L1051" s="46"/>
      <c r="M1051" s="46"/>
      <c r="N1051" s="39">
        <f t="shared" si="260"/>
        <v>0</v>
      </c>
      <c r="O1051" s="220">
        <f t="shared" si="269"/>
        <v>0</v>
      </c>
    </row>
    <row r="1052" spans="1:18" ht="30" hidden="1" customHeight="1" x14ac:dyDescent="0.25">
      <c r="A1052" s="199"/>
      <c r="B1052" s="199"/>
      <c r="C1052" s="199"/>
      <c r="D1052" s="199"/>
      <c r="E1052" s="196"/>
      <c r="F1052" s="50" t="s">
        <v>311</v>
      </c>
      <c r="G1052" s="205" t="s">
        <v>468</v>
      </c>
      <c r="H1052" s="50" t="s">
        <v>104</v>
      </c>
      <c r="I1052" s="45"/>
      <c r="J1052" s="324"/>
      <c r="K1052" s="324"/>
      <c r="L1052" s="46"/>
      <c r="M1052" s="46"/>
      <c r="N1052" s="39">
        <f t="shared" si="260"/>
        <v>0</v>
      </c>
      <c r="O1052" s="220">
        <f t="shared" si="269"/>
        <v>0</v>
      </c>
      <c r="P1052" s="307"/>
      <c r="Q1052" s="26"/>
      <c r="R1052" s="26"/>
    </row>
    <row r="1053" spans="1:18" ht="30" hidden="1" customHeight="1" x14ac:dyDescent="0.25">
      <c r="A1053" s="199"/>
      <c r="B1053" s="199"/>
      <c r="C1053" s="199"/>
      <c r="D1053" s="199"/>
      <c r="E1053" s="196" t="s">
        <v>312</v>
      </c>
      <c r="F1053" s="50"/>
      <c r="G1053" s="205" t="s">
        <v>468</v>
      </c>
      <c r="H1053" s="50" t="s">
        <v>357</v>
      </c>
      <c r="I1053" s="45"/>
      <c r="J1053" s="324"/>
      <c r="K1053" s="324"/>
      <c r="L1053" s="46"/>
      <c r="M1053" s="46"/>
      <c r="N1053" s="39">
        <f t="shared" si="260"/>
        <v>0</v>
      </c>
      <c r="O1053" s="220">
        <f t="shared" si="269"/>
        <v>0</v>
      </c>
      <c r="P1053" s="307"/>
      <c r="Q1053" s="26"/>
      <c r="R1053" s="26"/>
    </row>
    <row r="1054" spans="1:18" ht="30" hidden="1" customHeight="1" x14ac:dyDescent="0.25">
      <c r="A1054" s="199"/>
      <c r="B1054" s="199"/>
      <c r="C1054" s="199"/>
      <c r="D1054" s="199"/>
      <c r="E1054" s="196"/>
      <c r="F1054" s="50" t="s">
        <v>313</v>
      </c>
      <c r="G1054" s="205" t="s">
        <v>468</v>
      </c>
      <c r="H1054" s="50" t="s">
        <v>357</v>
      </c>
      <c r="I1054" s="45"/>
      <c r="J1054" s="324"/>
      <c r="K1054" s="324"/>
      <c r="L1054" s="46"/>
      <c r="M1054" s="46"/>
      <c r="N1054" s="39">
        <f t="shared" si="260"/>
        <v>0</v>
      </c>
      <c r="O1054" s="220">
        <f t="shared" si="269"/>
        <v>0</v>
      </c>
      <c r="P1054" s="307"/>
      <c r="Q1054" s="26"/>
      <c r="R1054" s="26"/>
    </row>
    <row r="1055" spans="1:18" ht="20.100000000000001" hidden="1" customHeight="1" x14ac:dyDescent="0.25">
      <c r="A1055" s="199"/>
      <c r="B1055" s="199"/>
      <c r="C1055" s="199"/>
      <c r="D1055" s="199"/>
      <c r="E1055" s="196" t="s">
        <v>314</v>
      </c>
      <c r="F1055" s="50"/>
      <c r="G1055" s="205" t="s">
        <v>468</v>
      </c>
      <c r="H1055" s="50" t="s">
        <v>106</v>
      </c>
      <c r="I1055" s="45"/>
      <c r="J1055" s="324"/>
      <c r="K1055" s="324"/>
      <c r="L1055" s="46"/>
      <c r="M1055" s="46"/>
      <c r="N1055" s="39">
        <f t="shared" si="260"/>
        <v>0</v>
      </c>
      <c r="O1055" s="220">
        <f t="shared" si="269"/>
        <v>0</v>
      </c>
      <c r="P1055" s="307"/>
      <c r="Q1055" s="26"/>
      <c r="R1055" s="26"/>
    </row>
    <row r="1056" spans="1:18" ht="20.100000000000001" hidden="1" customHeight="1" x14ac:dyDescent="0.25">
      <c r="A1056" s="199"/>
      <c r="B1056" s="199"/>
      <c r="C1056" s="199"/>
      <c r="D1056" s="199"/>
      <c r="E1056" s="196"/>
      <c r="F1056" s="50" t="s">
        <v>315</v>
      </c>
      <c r="G1056" s="205" t="s">
        <v>468</v>
      </c>
      <c r="H1056" s="50" t="s">
        <v>106</v>
      </c>
      <c r="I1056" s="45"/>
      <c r="J1056" s="324"/>
      <c r="K1056" s="324"/>
      <c r="L1056" s="46"/>
      <c r="M1056" s="46"/>
      <c r="N1056" s="39">
        <f t="shared" si="260"/>
        <v>0</v>
      </c>
      <c r="O1056" s="220">
        <f t="shared" si="269"/>
        <v>0</v>
      </c>
      <c r="P1056" s="307"/>
      <c r="Q1056" s="26"/>
      <c r="R1056" s="26"/>
    </row>
    <row r="1057" spans="1:18" ht="27" hidden="1" customHeight="1" x14ac:dyDescent="0.25">
      <c r="A1057" s="199"/>
      <c r="B1057" s="199"/>
      <c r="C1057" s="199"/>
      <c r="D1057" s="199">
        <v>3212</v>
      </c>
      <c r="E1057" s="199"/>
      <c r="F1057" s="56"/>
      <c r="G1057" s="205" t="s">
        <v>468</v>
      </c>
      <c r="H1057" s="50" t="s">
        <v>25</v>
      </c>
      <c r="I1057" s="45"/>
      <c r="J1057" s="324"/>
      <c r="K1057" s="324"/>
      <c r="L1057" s="46"/>
      <c r="M1057" s="46"/>
      <c r="N1057" s="39">
        <f t="shared" si="260"/>
        <v>0</v>
      </c>
      <c r="O1057" s="220">
        <f t="shared" si="269"/>
        <v>0</v>
      </c>
      <c r="P1057" s="307"/>
      <c r="Q1057" s="26"/>
      <c r="R1057" s="26"/>
    </row>
    <row r="1058" spans="1:18" ht="20.100000000000001" hidden="1" customHeight="1" x14ac:dyDescent="0.25">
      <c r="A1058" s="199"/>
      <c r="B1058" s="199"/>
      <c r="C1058" s="199"/>
      <c r="D1058" s="199"/>
      <c r="E1058" s="196" t="s">
        <v>316</v>
      </c>
      <c r="F1058" s="50"/>
      <c r="G1058" s="205" t="s">
        <v>468</v>
      </c>
      <c r="H1058" s="50" t="s">
        <v>107</v>
      </c>
      <c r="I1058" s="45"/>
      <c r="J1058" s="324"/>
      <c r="K1058" s="324"/>
      <c r="L1058" s="46"/>
      <c r="M1058" s="46"/>
      <c r="N1058" s="39">
        <f t="shared" si="260"/>
        <v>0</v>
      </c>
      <c r="O1058" s="220">
        <f t="shared" si="269"/>
        <v>0</v>
      </c>
      <c r="P1058" s="307"/>
      <c r="Q1058" s="26"/>
      <c r="R1058" s="26"/>
    </row>
    <row r="1059" spans="1:18" ht="20.100000000000001" hidden="1" customHeight="1" x14ac:dyDescent="0.25">
      <c r="A1059" s="199"/>
      <c r="B1059" s="199"/>
      <c r="C1059" s="199"/>
      <c r="D1059" s="199"/>
      <c r="E1059" s="196"/>
      <c r="F1059" s="50" t="s">
        <v>317</v>
      </c>
      <c r="G1059" s="205" t="s">
        <v>468</v>
      </c>
      <c r="H1059" s="50" t="s">
        <v>107</v>
      </c>
      <c r="I1059" s="45"/>
      <c r="J1059" s="324"/>
      <c r="K1059" s="324"/>
      <c r="L1059" s="46"/>
      <c r="M1059" s="46"/>
      <c r="N1059" s="39">
        <f t="shared" si="260"/>
        <v>0</v>
      </c>
      <c r="O1059" s="220">
        <f t="shared" si="269"/>
        <v>0</v>
      </c>
      <c r="P1059" s="307"/>
      <c r="Q1059" s="26"/>
      <c r="R1059" s="26"/>
    </row>
    <row r="1060" spans="1:18" ht="20.100000000000001" hidden="1" customHeight="1" x14ac:dyDescent="0.25">
      <c r="A1060" s="199"/>
      <c r="B1060" s="199"/>
      <c r="C1060" s="199"/>
      <c r="D1060" s="199"/>
      <c r="E1060" s="196" t="s">
        <v>318</v>
      </c>
      <c r="F1060" s="50"/>
      <c r="G1060" s="205" t="s">
        <v>468</v>
      </c>
      <c r="H1060" s="50" t="s">
        <v>319</v>
      </c>
      <c r="I1060" s="45"/>
      <c r="J1060" s="324"/>
      <c r="K1060" s="324"/>
      <c r="L1060" s="46"/>
      <c r="M1060" s="46"/>
      <c r="N1060" s="39">
        <f t="shared" si="260"/>
        <v>0</v>
      </c>
      <c r="O1060" s="220">
        <f t="shared" si="269"/>
        <v>0</v>
      </c>
      <c r="P1060" s="307"/>
      <c r="Q1060" s="26"/>
      <c r="R1060" s="26"/>
    </row>
    <row r="1061" spans="1:18" ht="20.100000000000001" hidden="1" customHeight="1" x14ac:dyDescent="0.25">
      <c r="A1061" s="199"/>
      <c r="B1061" s="199"/>
      <c r="C1061" s="199"/>
      <c r="D1061" s="199"/>
      <c r="E1061" s="196"/>
      <c r="F1061" s="50" t="s">
        <v>320</v>
      </c>
      <c r="G1061" s="205" t="s">
        <v>468</v>
      </c>
      <c r="H1061" s="50" t="s">
        <v>319</v>
      </c>
      <c r="I1061" s="45"/>
      <c r="J1061" s="324"/>
      <c r="K1061" s="324"/>
      <c r="L1061" s="46"/>
      <c r="M1061" s="46"/>
      <c r="N1061" s="39">
        <f t="shared" si="260"/>
        <v>0</v>
      </c>
      <c r="O1061" s="220">
        <f t="shared" si="269"/>
        <v>0</v>
      </c>
      <c r="P1061" s="307"/>
      <c r="Q1061" s="26"/>
      <c r="R1061" s="26"/>
    </row>
    <row r="1062" spans="1:18" ht="20.100000000000001" hidden="1" customHeight="1" x14ac:dyDescent="0.25">
      <c r="A1062" s="199"/>
      <c r="B1062" s="199"/>
      <c r="C1062" s="199"/>
      <c r="D1062" s="199">
        <v>3213</v>
      </c>
      <c r="E1062" s="199"/>
      <c r="F1062" s="56"/>
      <c r="G1062" s="205" t="s">
        <v>468</v>
      </c>
      <c r="H1062" s="50" t="s">
        <v>26</v>
      </c>
      <c r="I1062" s="45">
        <f t="shared" ref="I1062:M1063" si="271">I1063</f>
        <v>1800</v>
      </c>
      <c r="J1062" s="324">
        <f t="shared" si="271"/>
        <v>0</v>
      </c>
      <c r="K1062" s="324">
        <f t="shared" si="271"/>
        <v>1800</v>
      </c>
      <c r="L1062" s="46">
        <f t="shared" si="271"/>
        <v>2000</v>
      </c>
      <c r="M1062" s="46">
        <f t="shared" si="271"/>
        <v>2000</v>
      </c>
      <c r="N1062" s="39">
        <f t="shared" si="260"/>
        <v>0</v>
      </c>
      <c r="O1062" s="220">
        <f t="shared" si="269"/>
        <v>0</v>
      </c>
      <c r="P1062" s="307"/>
      <c r="Q1062" s="26"/>
      <c r="R1062" s="26"/>
    </row>
    <row r="1063" spans="1:18" ht="20.100000000000001" hidden="1" customHeight="1" x14ac:dyDescent="0.25">
      <c r="A1063" s="199"/>
      <c r="B1063" s="199"/>
      <c r="C1063" s="199"/>
      <c r="D1063" s="199"/>
      <c r="E1063" s="196" t="s">
        <v>109</v>
      </c>
      <c r="F1063" s="50"/>
      <c r="G1063" s="205" t="s">
        <v>468</v>
      </c>
      <c r="H1063" s="50" t="s">
        <v>110</v>
      </c>
      <c r="I1063" s="45">
        <f t="shared" si="271"/>
        <v>1800</v>
      </c>
      <c r="J1063" s="324">
        <f t="shared" si="271"/>
        <v>0</v>
      </c>
      <c r="K1063" s="324">
        <f t="shared" si="271"/>
        <v>1800</v>
      </c>
      <c r="L1063" s="46">
        <f t="shared" si="271"/>
        <v>2000</v>
      </c>
      <c r="M1063" s="46">
        <f t="shared" si="271"/>
        <v>2000</v>
      </c>
      <c r="N1063" s="39">
        <f t="shared" si="260"/>
        <v>0</v>
      </c>
      <c r="O1063" s="220">
        <f t="shared" si="269"/>
        <v>0</v>
      </c>
      <c r="P1063" s="307"/>
      <c r="Q1063" s="26"/>
      <c r="R1063" s="26"/>
    </row>
    <row r="1064" spans="1:18" ht="20.100000000000001" hidden="1" customHeight="1" x14ac:dyDescent="0.25">
      <c r="A1064" s="199"/>
      <c r="B1064" s="199"/>
      <c r="C1064" s="199"/>
      <c r="D1064" s="199"/>
      <c r="E1064" s="196"/>
      <c r="F1064" s="50" t="s">
        <v>111</v>
      </c>
      <c r="G1064" s="205" t="s">
        <v>468</v>
      </c>
      <c r="H1064" s="50" t="s">
        <v>321</v>
      </c>
      <c r="I1064" s="45">
        <v>1800</v>
      </c>
      <c r="J1064" s="324">
        <f>K1064-I1064</f>
        <v>0</v>
      </c>
      <c r="K1064" s="324">
        <v>1800</v>
      </c>
      <c r="L1064" s="46">
        <v>2000</v>
      </c>
      <c r="M1064" s="46">
        <v>2000</v>
      </c>
      <c r="N1064" s="39">
        <f t="shared" si="260"/>
        <v>0</v>
      </c>
      <c r="O1064" s="220">
        <f t="shared" si="269"/>
        <v>0</v>
      </c>
      <c r="P1064" s="307"/>
      <c r="Q1064" s="26"/>
      <c r="R1064" s="26"/>
    </row>
    <row r="1065" spans="1:18" ht="20.100000000000001" hidden="1" customHeight="1" x14ac:dyDescent="0.25">
      <c r="A1065" s="199"/>
      <c r="B1065" s="199"/>
      <c r="C1065" s="199"/>
      <c r="D1065" s="199"/>
      <c r="E1065" s="196"/>
      <c r="F1065" s="50" t="s">
        <v>113</v>
      </c>
      <c r="G1065" s="205" t="s">
        <v>468</v>
      </c>
      <c r="H1065" s="50" t="s">
        <v>322</v>
      </c>
      <c r="I1065" s="45"/>
      <c r="J1065" s="324"/>
      <c r="K1065" s="324"/>
      <c r="L1065" s="43"/>
      <c r="M1065" s="43"/>
      <c r="N1065" s="39">
        <f t="shared" si="260"/>
        <v>0</v>
      </c>
      <c r="O1065" s="220">
        <f t="shared" si="269"/>
        <v>0</v>
      </c>
      <c r="P1065" s="307"/>
      <c r="Q1065" s="26"/>
      <c r="R1065" s="26"/>
    </row>
    <row r="1066" spans="1:18" ht="20.100000000000001" hidden="1" customHeight="1" x14ac:dyDescent="0.25">
      <c r="A1066" s="199"/>
      <c r="B1066" s="199"/>
      <c r="C1066" s="199"/>
      <c r="D1066" s="199"/>
      <c r="E1066" s="196" t="s">
        <v>115</v>
      </c>
      <c r="F1066" s="50"/>
      <c r="G1066" s="205" t="s">
        <v>468</v>
      </c>
      <c r="H1066" s="50" t="s">
        <v>116</v>
      </c>
      <c r="I1066" s="45"/>
      <c r="J1066" s="324"/>
      <c r="K1066" s="324"/>
      <c r="L1066" s="43"/>
      <c r="M1066" s="43"/>
      <c r="N1066" s="39">
        <f t="shared" si="260"/>
        <v>0</v>
      </c>
      <c r="O1066" s="220">
        <f t="shared" si="269"/>
        <v>0</v>
      </c>
      <c r="P1066" s="307"/>
      <c r="Q1066" s="26"/>
      <c r="R1066" s="26"/>
    </row>
    <row r="1067" spans="1:18" ht="20.100000000000001" hidden="1" customHeight="1" x14ac:dyDescent="0.25">
      <c r="A1067" s="199"/>
      <c r="B1067" s="199"/>
      <c r="C1067" s="199"/>
      <c r="D1067" s="199"/>
      <c r="E1067" s="196"/>
      <c r="F1067" s="50" t="s">
        <v>117</v>
      </c>
      <c r="G1067" s="205" t="s">
        <v>468</v>
      </c>
      <c r="H1067" s="50" t="s">
        <v>116</v>
      </c>
      <c r="I1067" s="45"/>
      <c r="J1067" s="324"/>
      <c r="K1067" s="324"/>
      <c r="L1067" s="43"/>
      <c r="M1067" s="43"/>
      <c r="N1067" s="39">
        <f t="shared" si="260"/>
        <v>0</v>
      </c>
      <c r="O1067" s="220">
        <f t="shared" si="269"/>
        <v>0</v>
      </c>
      <c r="P1067" s="307"/>
      <c r="Q1067" s="26"/>
      <c r="R1067" s="26"/>
    </row>
    <row r="1068" spans="1:18" s="166" customFormat="1" ht="20.100000000000001" customHeight="1" x14ac:dyDescent="0.25">
      <c r="A1068" s="197"/>
      <c r="B1068" s="197"/>
      <c r="C1068" s="197">
        <v>322</v>
      </c>
      <c r="D1068" s="197"/>
      <c r="E1068" s="197"/>
      <c r="F1068" s="54"/>
      <c r="G1068" s="205" t="s">
        <v>468</v>
      </c>
      <c r="H1068" s="55" t="s">
        <v>27</v>
      </c>
      <c r="I1068" s="37">
        <f>I1069+I1079+I1084</f>
        <v>16000</v>
      </c>
      <c r="J1068" s="323">
        <f>J1069+J1079+J1084</f>
        <v>0</v>
      </c>
      <c r="K1068" s="323">
        <f>K1069+K1079+K1084</f>
        <v>16000</v>
      </c>
      <c r="L1068" s="164">
        <f>L1069+L1079+L1084</f>
        <v>18500</v>
      </c>
      <c r="M1068" s="164">
        <f>M1069+M1079+M1084</f>
        <v>18500</v>
      </c>
      <c r="N1068" s="39">
        <f t="shared" si="260"/>
        <v>0</v>
      </c>
      <c r="O1068" s="220">
        <f t="shared" si="269"/>
        <v>0</v>
      </c>
      <c r="P1068" s="311"/>
      <c r="Q1068" s="165"/>
      <c r="R1068" s="165"/>
    </row>
    <row r="1069" spans="1:18" ht="20.100000000000001" hidden="1" customHeight="1" x14ac:dyDescent="0.25">
      <c r="A1069" s="199"/>
      <c r="B1069" s="199"/>
      <c r="C1069" s="199"/>
      <c r="D1069" s="199">
        <v>3221</v>
      </c>
      <c r="E1069" s="199"/>
      <c r="F1069" s="56"/>
      <c r="G1069" s="205" t="s">
        <v>468</v>
      </c>
      <c r="H1069" s="50" t="s">
        <v>118</v>
      </c>
      <c r="I1069" s="45">
        <f>I1070+I1075+I1077</f>
        <v>5500</v>
      </c>
      <c r="J1069" s="324">
        <f>J1070+J1075+J1077</f>
        <v>0</v>
      </c>
      <c r="K1069" s="324">
        <f>K1070+K1075+K1077</f>
        <v>5500</v>
      </c>
      <c r="L1069" s="46">
        <f>L1070+L1075+L1077</f>
        <v>6000</v>
      </c>
      <c r="M1069" s="46">
        <f>M1070+M1075+M1077</f>
        <v>6000</v>
      </c>
      <c r="N1069" s="39">
        <f t="shared" si="260"/>
        <v>0</v>
      </c>
      <c r="O1069" s="220">
        <f t="shared" si="269"/>
        <v>0</v>
      </c>
    </row>
    <row r="1070" spans="1:18" ht="20.100000000000001" hidden="1" customHeight="1" x14ac:dyDescent="0.25">
      <c r="A1070" s="199"/>
      <c r="B1070" s="199"/>
      <c r="C1070" s="199"/>
      <c r="D1070" s="199"/>
      <c r="E1070" s="196" t="s">
        <v>119</v>
      </c>
      <c r="F1070" s="50"/>
      <c r="G1070" s="205" t="s">
        <v>468</v>
      </c>
      <c r="H1070" s="50" t="s">
        <v>120</v>
      </c>
      <c r="I1070" s="45">
        <f>I1072+I1071</f>
        <v>2000</v>
      </c>
      <c r="J1070" s="324">
        <f>J1072+J1071</f>
        <v>0</v>
      </c>
      <c r="K1070" s="324">
        <f>K1072+K1071</f>
        <v>2000</v>
      </c>
      <c r="L1070" s="46">
        <f>L1071+L1072</f>
        <v>3000</v>
      </c>
      <c r="M1070" s="46">
        <f>M1071+M1072</f>
        <v>3000</v>
      </c>
      <c r="N1070" s="39">
        <f t="shared" si="260"/>
        <v>0</v>
      </c>
      <c r="O1070" s="220">
        <f t="shared" si="269"/>
        <v>0</v>
      </c>
    </row>
    <row r="1071" spans="1:18" ht="20.100000000000001" hidden="1" customHeight="1" x14ac:dyDescent="0.25">
      <c r="A1071" s="199"/>
      <c r="B1071" s="199"/>
      <c r="C1071" s="199"/>
      <c r="D1071" s="199"/>
      <c r="E1071" s="196"/>
      <c r="F1071" s="50" t="s">
        <v>121</v>
      </c>
      <c r="G1071" s="205" t="s">
        <v>468</v>
      </c>
      <c r="H1071" s="50" t="s">
        <v>120</v>
      </c>
      <c r="I1071" s="45">
        <v>1000</v>
      </c>
      <c r="J1071" s="324">
        <f>K1071-I1071</f>
        <v>0</v>
      </c>
      <c r="K1071" s="324">
        <v>1000</v>
      </c>
      <c r="L1071" s="46">
        <v>1000</v>
      </c>
      <c r="M1071" s="46">
        <v>1000</v>
      </c>
      <c r="N1071" s="39">
        <f t="shared" si="260"/>
        <v>0</v>
      </c>
      <c r="O1071" s="220">
        <f t="shared" si="269"/>
        <v>0</v>
      </c>
    </row>
    <row r="1072" spans="1:18" ht="20.100000000000001" hidden="1" customHeight="1" x14ac:dyDescent="0.25">
      <c r="A1072" s="199"/>
      <c r="B1072" s="199"/>
      <c r="C1072" s="199"/>
      <c r="D1072" s="199"/>
      <c r="E1072" s="196"/>
      <c r="F1072" s="50" t="s">
        <v>122</v>
      </c>
      <c r="G1072" s="205" t="s">
        <v>468</v>
      </c>
      <c r="H1072" s="50" t="s">
        <v>123</v>
      </c>
      <c r="I1072" s="45">
        <v>1000</v>
      </c>
      <c r="J1072" s="324">
        <f>K1072-I1072</f>
        <v>0</v>
      </c>
      <c r="K1072" s="324">
        <v>1000</v>
      </c>
      <c r="L1072" s="46">
        <v>2000</v>
      </c>
      <c r="M1072" s="46">
        <v>2000</v>
      </c>
      <c r="N1072" s="39">
        <f t="shared" si="260"/>
        <v>0</v>
      </c>
      <c r="O1072" s="220">
        <f t="shared" si="269"/>
        <v>0</v>
      </c>
    </row>
    <row r="1073" spans="1:18" ht="30" hidden="1" customHeight="1" x14ac:dyDescent="0.25">
      <c r="A1073" s="199"/>
      <c r="B1073" s="199"/>
      <c r="C1073" s="199"/>
      <c r="D1073" s="199"/>
      <c r="E1073" s="196" t="s">
        <v>124</v>
      </c>
      <c r="F1073" s="50"/>
      <c r="G1073" s="205" t="s">
        <v>468</v>
      </c>
      <c r="H1073" s="50" t="s">
        <v>125</v>
      </c>
      <c r="I1073" s="45"/>
      <c r="J1073" s="324"/>
      <c r="K1073" s="324"/>
      <c r="L1073" s="46"/>
      <c r="M1073" s="46"/>
      <c r="N1073" s="39">
        <f t="shared" si="260"/>
        <v>0</v>
      </c>
      <c r="O1073" s="220">
        <f t="shared" si="269"/>
        <v>0</v>
      </c>
    </row>
    <row r="1074" spans="1:18" ht="30" hidden="1" customHeight="1" x14ac:dyDescent="0.25">
      <c r="A1074" s="199"/>
      <c r="B1074" s="199"/>
      <c r="C1074" s="199"/>
      <c r="D1074" s="199"/>
      <c r="E1074" s="196"/>
      <c r="F1074" s="50" t="s">
        <v>126</v>
      </c>
      <c r="G1074" s="205" t="s">
        <v>468</v>
      </c>
      <c r="H1074" s="50" t="s">
        <v>125</v>
      </c>
      <c r="I1074" s="45"/>
      <c r="J1074" s="324"/>
      <c r="K1074" s="324"/>
      <c r="L1074" s="46"/>
      <c r="M1074" s="46"/>
      <c r="N1074" s="39">
        <f t="shared" si="260"/>
        <v>0</v>
      </c>
      <c r="O1074" s="220">
        <f t="shared" si="269"/>
        <v>0</v>
      </c>
    </row>
    <row r="1075" spans="1:18" ht="31.5" hidden="1" customHeight="1" x14ac:dyDescent="0.25">
      <c r="A1075" s="199"/>
      <c r="B1075" s="199"/>
      <c r="C1075" s="199"/>
      <c r="D1075" s="199"/>
      <c r="E1075" s="196" t="s">
        <v>127</v>
      </c>
      <c r="F1075" s="50"/>
      <c r="G1075" s="205" t="s">
        <v>468</v>
      </c>
      <c r="H1075" s="50" t="s">
        <v>128</v>
      </c>
      <c r="I1075" s="45">
        <f>I1076</f>
        <v>1000</v>
      </c>
      <c r="J1075" s="324">
        <f>J1076</f>
        <v>0</v>
      </c>
      <c r="K1075" s="324">
        <f>K1076</f>
        <v>1000</v>
      </c>
      <c r="L1075" s="46">
        <f>L1076</f>
        <v>500</v>
      </c>
      <c r="M1075" s="46">
        <f>M1076</f>
        <v>500</v>
      </c>
      <c r="N1075" s="39">
        <f t="shared" ref="N1075:N1137" si="272">K1075-I1075</f>
        <v>0</v>
      </c>
      <c r="O1075" s="220">
        <f t="shared" si="269"/>
        <v>0</v>
      </c>
      <c r="P1075" s="307"/>
      <c r="Q1075" s="26"/>
      <c r="R1075" s="26"/>
    </row>
    <row r="1076" spans="1:18" ht="20.100000000000001" hidden="1" customHeight="1" x14ac:dyDescent="0.25">
      <c r="A1076" s="199"/>
      <c r="B1076" s="199"/>
      <c r="C1076" s="199"/>
      <c r="D1076" s="199"/>
      <c r="E1076" s="196"/>
      <c r="F1076" s="50" t="s">
        <v>129</v>
      </c>
      <c r="G1076" s="205" t="s">
        <v>468</v>
      </c>
      <c r="H1076" s="50" t="s">
        <v>128</v>
      </c>
      <c r="I1076" s="45">
        <v>1000</v>
      </c>
      <c r="J1076" s="324">
        <f>K1076-I1076</f>
        <v>0</v>
      </c>
      <c r="K1076" s="324">
        <v>1000</v>
      </c>
      <c r="L1076" s="46">
        <v>500</v>
      </c>
      <c r="M1076" s="46">
        <v>500</v>
      </c>
      <c r="N1076" s="39">
        <f t="shared" si="272"/>
        <v>0</v>
      </c>
      <c r="O1076" s="220">
        <f t="shared" si="269"/>
        <v>0</v>
      </c>
      <c r="P1076" s="307"/>
      <c r="Q1076" s="26"/>
      <c r="R1076" s="26"/>
    </row>
    <row r="1077" spans="1:18" ht="20.100000000000001" hidden="1" customHeight="1" x14ac:dyDescent="0.25">
      <c r="A1077" s="199"/>
      <c r="B1077" s="199"/>
      <c r="C1077" s="199"/>
      <c r="D1077" s="199"/>
      <c r="E1077" s="196" t="s">
        <v>130</v>
      </c>
      <c r="F1077" s="50"/>
      <c r="G1077" s="205" t="s">
        <v>468</v>
      </c>
      <c r="H1077" s="50" t="s">
        <v>131</v>
      </c>
      <c r="I1077" s="45">
        <f>I1078</f>
        <v>2500</v>
      </c>
      <c r="J1077" s="324">
        <f>J1078</f>
        <v>0</v>
      </c>
      <c r="K1077" s="324">
        <f>K1078</f>
        <v>2500</v>
      </c>
      <c r="L1077" s="46">
        <v>2500</v>
      </c>
      <c r="M1077" s="46">
        <v>2500</v>
      </c>
      <c r="N1077" s="39">
        <f t="shared" si="272"/>
        <v>0</v>
      </c>
      <c r="O1077" s="220">
        <f t="shared" si="269"/>
        <v>0</v>
      </c>
      <c r="P1077" s="307"/>
      <c r="Q1077" s="26"/>
      <c r="R1077" s="26"/>
    </row>
    <row r="1078" spans="1:18" ht="20.100000000000001" hidden="1" customHeight="1" x14ac:dyDescent="0.25">
      <c r="A1078" s="199"/>
      <c r="B1078" s="199"/>
      <c r="C1078" s="199"/>
      <c r="D1078" s="199"/>
      <c r="E1078" s="196"/>
      <c r="F1078" s="50" t="s">
        <v>132</v>
      </c>
      <c r="G1078" s="205" t="s">
        <v>468</v>
      </c>
      <c r="H1078" s="50" t="s">
        <v>131</v>
      </c>
      <c r="I1078" s="45">
        <v>2500</v>
      </c>
      <c r="J1078" s="324">
        <f>K1078-I1078</f>
        <v>0</v>
      </c>
      <c r="K1078" s="324">
        <v>2500</v>
      </c>
      <c r="L1078" s="46">
        <v>2000</v>
      </c>
      <c r="M1078" s="46">
        <v>2000</v>
      </c>
      <c r="N1078" s="39">
        <f t="shared" si="272"/>
        <v>0</v>
      </c>
      <c r="O1078" s="220">
        <f t="shared" si="269"/>
        <v>0</v>
      </c>
      <c r="P1078" s="307"/>
      <c r="Q1078" s="26"/>
      <c r="R1078" s="26"/>
    </row>
    <row r="1079" spans="1:18" ht="20.100000000000001" hidden="1" customHeight="1" x14ac:dyDescent="0.25">
      <c r="A1079" s="199"/>
      <c r="B1079" s="199"/>
      <c r="C1079" s="199"/>
      <c r="D1079" s="199">
        <v>3222</v>
      </c>
      <c r="E1079" s="199"/>
      <c r="F1079" s="56"/>
      <c r="G1079" s="205" t="s">
        <v>468</v>
      </c>
      <c r="H1079" s="50" t="s">
        <v>29</v>
      </c>
      <c r="I1079" s="45">
        <f>I1080+I1082</f>
        <v>2000</v>
      </c>
      <c r="J1079" s="324">
        <f>J1080+J1082</f>
        <v>0</v>
      </c>
      <c r="K1079" s="324">
        <f>K1080+K1082</f>
        <v>2000</v>
      </c>
      <c r="L1079" s="46">
        <f>L1080+L1082</f>
        <v>4000</v>
      </c>
      <c r="M1079" s="46">
        <f>M1080+M1082</f>
        <v>4000</v>
      </c>
      <c r="N1079" s="39">
        <f t="shared" si="272"/>
        <v>0</v>
      </c>
      <c r="O1079" s="220">
        <f t="shared" si="269"/>
        <v>0</v>
      </c>
      <c r="P1079" s="307"/>
      <c r="Q1079" s="26"/>
      <c r="R1079" s="26"/>
    </row>
    <row r="1080" spans="1:18" ht="20.100000000000001" hidden="1" customHeight="1" x14ac:dyDescent="0.25">
      <c r="A1080" s="199"/>
      <c r="B1080" s="199"/>
      <c r="C1080" s="199"/>
      <c r="D1080" s="199"/>
      <c r="E1080" s="196" t="s">
        <v>136</v>
      </c>
      <c r="F1080" s="50"/>
      <c r="G1080" s="205" t="s">
        <v>468</v>
      </c>
      <c r="H1080" s="50" t="s">
        <v>137</v>
      </c>
      <c r="I1080" s="45">
        <f>I1081</f>
        <v>0</v>
      </c>
      <c r="J1080" s="324">
        <f>J1081</f>
        <v>0</v>
      </c>
      <c r="K1080" s="324">
        <f>K1081</f>
        <v>0</v>
      </c>
      <c r="L1080" s="46">
        <f>L1081</f>
        <v>500</v>
      </c>
      <c r="M1080" s="46">
        <f>M1081</f>
        <v>500</v>
      </c>
      <c r="N1080" s="39">
        <f t="shared" si="272"/>
        <v>0</v>
      </c>
      <c r="O1080" s="220">
        <f t="shared" si="269"/>
        <v>0</v>
      </c>
      <c r="P1080" s="307"/>
      <c r="Q1080" s="26"/>
      <c r="R1080" s="26"/>
    </row>
    <row r="1081" spans="1:18" ht="20.100000000000001" hidden="1" customHeight="1" x14ac:dyDescent="0.25">
      <c r="A1081" s="199"/>
      <c r="B1081" s="199"/>
      <c r="C1081" s="199"/>
      <c r="D1081" s="199"/>
      <c r="E1081" s="196"/>
      <c r="F1081" s="50" t="s">
        <v>138</v>
      </c>
      <c r="G1081" s="205" t="s">
        <v>468</v>
      </c>
      <c r="H1081" s="50" t="s">
        <v>137</v>
      </c>
      <c r="I1081" s="45">
        <v>0</v>
      </c>
      <c r="J1081" s="324">
        <f>K1081-I1081</f>
        <v>0</v>
      </c>
      <c r="K1081" s="324">
        <v>0</v>
      </c>
      <c r="L1081" s="46">
        <v>500</v>
      </c>
      <c r="M1081" s="46">
        <v>500</v>
      </c>
      <c r="N1081" s="39">
        <f t="shared" si="272"/>
        <v>0</v>
      </c>
      <c r="O1081" s="220">
        <f t="shared" si="269"/>
        <v>0</v>
      </c>
      <c r="P1081" s="307"/>
      <c r="Q1081" s="26"/>
      <c r="R1081" s="26"/>
    </row>
    <row r="1082" spans="1:18" ht="20.100000000000001" hidden="1" customHeight="1" x14ac:dyDescent="0.25">
      <c r="A1082" s="199"/>
      <c r="B1082" s="199"/>
      <c r="C1082" s="199"/>
      <c r="D1082" s="199"/>
      <c r="E1082" s="196" t="s">
        <v>139</v>
      </c>
      <c r="F1082" s="50"/>
      <c r="G1082" s="205" t="s">
        <v>468</v>
      </c>
      <c r="H1082" s="50" t="s">
        <v>140</v>
      </c>
      <c r="I1082" s="45">
        <f>I1083</f>
        <v>2000</v>
      </c>
      <c r="J1082" s="324">
        <f>J1083</f>
        <v>0</v>
      </c>
      <c r="K1082" s="324">
        <f>K1083</f>
        <v>2000</v>
      </c>
      <c r="L1082" s="46">
        <f>L1083</f>
        <v>3500</v>
      </c>
      <c r="M1082" s="46">
        <f>M1083</f>
        <v>3500</v>
      </c>
      <c r="N1082" s="39">
        <f t="shared" si="272"/>
        <v>0</v>
      </c>
      <c r="O1082" s="220">
        <f t="shared" si="269"/>
        <v>0</v>
      </c>
      <c r="P1082" s="307"/>
      <c r="Q1082" s="26"/>
      <c r="R1082" s="26"/>
    </row>
    <row r="1083" spans="1:18" ht="20.100000000000001" hidden="1" customHeight="1" x14ac:dyDescent="0.25">
      <c r="A1083" s="199"/>
      <c r="B1083" s="199"/>
      <c r="C1083" s="199"/>
      <c r="D1083" s="199"/>
      <c r="E1083" s="196"/>
      <c r="F1083" s="50" t="s">
        <v>141</v>
      </c>
      <c r="G1083" s="205" t="s">
        <v>468</v>
      </c>
      <c r="H1083" s="50" t="s">
        <v>140</v>
      </c>
      <c r="I1083" s="45">
        <v>2000</v>
      </c>
      <c r="J1083" s="324">
        <f>K1083-I1083</f>
        <v>0</v>
      </c>
      <c r="K1083" s="324">
        <v>2000</v>
      </c>
      <c r="L1083" s="46">
        <v>3500</v>
      </c>
      <c r="M1083" s="46">
        <v>3500</v>
      </c>
      <c r="N1083" s="39">
        <f t="shared" si="272"/>
        <v>0</v>
      </c>
      <c r="O1083" s="220">
        <f t="shared" si="269"/>
        <v>0</v>
      </c>
      <c r="P1083" s="307"/>
      <c r="Q1083" s="26"/>
      <c r="R1083" s="26"/>
    </row>
    <row r="1084" spans="1:18" ht="20.100000000000001" hidden="1" customHeight="1" x14ac:dyDescent="0.25">
      <c r="A1084" s="199"/>
      <c r="B1084" s="199"/>
      <c r="C1084" s="199"/>
      <c r="D1084" s="199">
        <v>3223</v>
      </c>
      <c r="E1084" s="199"/>
      <c r="F1084" s="56"/>
      <c r="G1084" s="205" t="s">
        <v>468</v>
      </c>
      <c r="H1084" s="65" t="s">
        <v>30</v>
      </c>
      <c r="I1084" s="45">
        <f>I1085+I1088+I1090</f>
        <v>8500</v>
      </c>
      <c r="J1084" s="324">
        <f>J1085+J1088+J1090</f>
        <v>0</v>
      </c>
      <c r="K1084" s="324">
        <f>K1085+K1088+K1090</f>
        <v>8500</v>
      </c>
      <c r="L1084" s="46">
        <f>L1085+L1088</f>
        <v>8500</v>
      </c>
      <c r="M1084" s="46">
        <f>M1085+M1088</f>
        <v>8500</v>
      </c>
      <c r="N1084" s="39">
        <f t="shared" si="272"/>
        <v>0</v>
      </c>
      <c r="O1084" s="220">
        <f t="shared" si="269"/>
        <v>0</v>
      </c>
      <c r="P1084" s="307"/>
      <c r="Q1084" s="26"/>
      <c r="R1084" s="26"/>
    </row>
    <row r="1085" spans="1:18" ht="20.100000000000001" hidden="1" customHeight="1" x14ac:dyDescent="0.25">
      <c r="A1085" s="199"/>
      <c r="B1085" s="199"/>
      <c r="C1085" s="199"/>
      <c r="D1085" s="199"/>
      <c r="E1085" s="196" t="s">
        <v>142</v>
      </c>
      <c r="F1085" s="50"/>
      <c r="G1085" s="205" t="s">
        <v>468</v>
      </c>
      <c r="H1085" s="50" t="s">
        <v>143</v>
      </c>
      <c r="I1085" s="45">
        <f>I1086+I1087</f>
        <v>4000</v>
      </c>
      <c r="J1085" s="324">
        <f>J1086+J1087</f>
        <v>0</v>
      </c>
      <c r="K1085" s="324">
        <f>K1086+K1087</f>
        <v>4000</v>
      </c>
      <c r="L1085" s="46">
        <f>L1086+L1087</f>
        <v>4000</v>
      </c>
      <c r="M1085" s="46">
        <f>M1086+M1087</f>
        <v>4000</v>
      </c>
      <c r="N1085" s="39">
        <f t="shared" si="272"/>
        <v>0</v>
      </c>
      <c r="O1085" s="220">
        <f t="shared" si="269"/>
        <v>0</v>
      </c>
      <c r="P1085" s="307"/>
      <c r="Q1085" s="26"/>
      <c r="R1085" s="26"/>
    </row>
    <row r="1086" spans="1:18" ht="20.100000000000001" hidden="1" customHeight="1" x14ac:dyDescent="0.25">
      <c r="A1086" s="199"/>
      <c r="B1086" s="199"/>
      <c r="C1086" s="199"/>
      <c r="D1086" s="199"/>
      <c r="E1086" s="196"/>
      <c r="F1086" s="50" t="s">
        <v>144</v>
      </c>
      <c r="G1086" s="205" t="s">
        <v>468</v>
      </c>
      <c r="H1086" s="50" t="s">
        <v>143</v>
      </c>
      <c r="I1086" s="45">
        <v>2000</v>
      </c>
      <c r="J1086" s="324">
        <f>K1086-I1086</f>
        <v>0</v>
      </c>
      <c r="K1086" s="324">
        <v>2000</v>
      </c>
      <c r="L1086" s="46">
        <v>2000</v>
      </c>
      <c r="M1086" s="46">
        <v>2000</v>
      </c>
      <c r="N1086" s="39">
        <f t="shared" si="272"/>
        <v>0</v>
      </c>
      <c r="O1086" s="220">
        <f t="shared" si="269"/>
        <v>0</v>
      </c>
      <c r="P1086" s="307"/>
      <c r="Q1086" s="26"/>
      <c r="R1086" s="26"/>
    </row>
    <row r="1087" spans="1:18" ht="20.100000000000001" hidden="1" customHeight="1" x14ac:dyDescent="0.25">
      <c r="A1087" s="199"/>
      <c r="B1087" s="199"/>
      <c r="C1087" s="199"/>
      <c r="D1087" s="199"/>
      <c r="E1087" s="196"/>
      <c r="F1087" s="50" t="s">
        <v>145</v>
      </c>
      <c r="G1087" s="205" t="s">
        <v>468</v>
      </c>
      <c r="H1087" s="50" t="s">
        <v>325</v>
      </c>
      <c r="I1087" s="45">
        <v>2000</v>
      </c>
      <c r="J1087" s="324">
        <f>K1087-I1087</f>
        <v>0</v>
      </c>
      <c r="K1087" s="324">
        <v>2000</v>
      </c>
      <c r="L1087" s="46">
        <v>2000</v>
      </c>
      <c r="M1087" s="46">
        <v>2000</v>
      </c>
      <c r="N1087" s="39">
        <f t="shared" si="272"/>
        <v>0</v>
      </c>
      <c r="O1087" s="220">
        <f t="shared" si="269"/>
        <v>0</v>
      </c>
      <c r="P1087" s="307"/>
      <c r="Q1087" s="26"/>
      <c r="R1087" s="26"/>
    </row>
    <row r="1088" spans="1:18" ht="20.100000000000001" hidden="1" customHeight="1" x14ac:dyDescent="0.25">
      <c r="A1088" s="199"/>
      <c r="B1088" s="199"/>
      <c r="C1088" s="199"/>
      <c r="D1088" s="199"/>
      <c r="E1088" s="196" t="s">
        <v>147</v>
      </c>
      <c r="F1088" s="50"/>
      <c r="G1088" s="205" t="s">
        <v>468</v>
      </c>
      <c r="H1088" s="50" t="s">
        <v>148</v>
      </c>
      <c r="I1088" s="45">
        <f>I1089</f>
        <v>4500</v>
      </c>
      <c r="J1088" s="324">
        <f>J1089</f>
        <v>0</v>
      </c>
      <c r="K1088" s="324">
        <f>K1089</f>
        <v>4500</v>
      </c>
      <c r="L1088" s="46">
        <f>L1089</f>
        <v>4500</v>
      </c>
      <c r="M1088" s="46">
        <f>M1089</f>
        <v>4500</v>
      </c>
      <c r="N1088" s="39">
        <f t="shared" si="272"/>
        <v>0</v>
      </c>
      <c r="O1088" s="220">
        <f t="shared" si="269"/>
        <v>0</v>
      </c>
      <c r="P1088" s="307"/>
      <c r="Q1088" s="26"/>
      <c r="R1088" s="26"/>
    </row>
    <row r="1089" spans="1:18" ht="20.100000000000001" hidden="1" customHeight="1" x14ac:dyDescent="0.25">
      <c r="A1089" s="199"/>
      <c r="B1089" s="199"/>
      <c r="C1089" s="199"/>
      <c r="D1089" s="199"/>
      <c r="E1089" s="196"/>
      <c r="F1089" s="50" t="s">
        <v>149</v>
      </c>
      <c r="G1089" s="205" t="s">
        <v>468</v>
      </c>
      <c r="H1089" s="50" t="s">
        <v>148</v>
      </c>
      <c r="I1089" s="45">
        <v>4500</v>
      </c>
      <c r="J1089" s="324">
        <f>K1089-I1089</f>
        <v>0</v>
      </c>
      <c r="K1089" s="324">
        <v>4500</v>
      </c>
      <c r="L1089" s="46">
        <v>4500</v>
      </c>
      <c r="M1089" s="46">
        <v>4500</v>
      </c>
      <c r="N1089" s="39">
        <f t="shared" si="272"/>
        <v>0</v>
      </c>
      <c r="O1089" s="220">
        <f t="shared" si="269"/>
        <v>0</v>
      </c>
      <c r="P1089" s="307"/>
      <c r="Q1089" s="26"/>
      <c r="R1089" s="26"/>
    </row>
    <row r="1090" spans="1:18" ht="20.100000000000001" hidden="1" customHeight="1" x14ac:dyDescent="0.25">
      <c r="A1090" s="199"/>
      <c r="B1090" s="199"/>
      <c r="C1090" s="199"/>
      <c r="D1090" s="199"/>
      <c r="E1090" s="196" t="s">
        <v>150</v>
      </c>
      <c r="F1090" s="50"/>
      <c r="G1090" s="205" t="s">
        <v>468</v>
      </c>
      <c r="H1090" s="50" t="s">
        <v>151</v>
      </c>
      <c r="I1090" s="45">
        <f>I1091</f>
        <v>0</v>
      </c>
      <c r="J1090" s="324">
        <f t="shared" ref="J1090:K1090" si="273">J1091</f>
        <v>0</v>
      </c>
      <c r="K1090" s="324">
        <f t="shared" si="273"/>
        <v>0</v>
      </c>
      <c r="L1090" s="43"/>
      <c r="M1090" s="43"/>
      <c r="N1090" s="39">
        <f t="shared" si="272"/>
        <v>0</v>
      </c>
      <c r="O1090" s="220">
        <f t="shared" si="269"/>
        <v>0</v>
      </c>
      <c r="P1090" s="307"/>
      <c r="Q1090" s="26"/>
      <c r="R1090" s="26"/>
    </row>
    <row r="1091" spans="1:18" ht="20.100000000000001" hidden="1" customHeight="1" x14ac:dyDescent="0.25">
      <c r="A1091" s="199"/>
      <c r="B1091" s="199"/>
      <c r="C1091" s="199"/>
      <c r="D1091" s="199"/>
      <c r="E1091" s="196"/>
      <c r="F1091" s="50" t="s">
        <v>152</v>
      </c>
      <c r="G1091" s="205" t="s">
        <v>468</v>
      </c>
      <c r="H1091" s="50" t="s">
        <v>151</v>
      </c>
      <c r="I1091" s="45">
        <v>0</v>
      </c>
      <c r="J1091" s="324">
        <f>K1091-I1091</f>
        <v>0</v>
      </c>
      <c r="K1091" s="324">
        <v>0</v>
      </c>
      <c r="L1091" s="43"/>
      <c r="M1091" s="43"/>
      <c r="N1091" s="39">
        <f t="shared" si="272"/>
        <v>0</v>
      </c>
      <c r="O1091" s="220">
        <f t="shared" si="269"/>
        <v>0</v>
      </c>
    </row>
    <row r="1092" spans="1:18" s="166" customFormat="1" ht="20.100000000000001" customHeight="1" x14ac:dyDescent="0.25">
      <c r="A1092" s="197"/>
      <c r="B1092" s="197"/>
      <c r="C1092" s="197">
        <v>323</v>
      </c>
      <c r="D1092" s="197"/>
      <c r="E1092" s="197"/>
      <c r="F1092" s="54"/>
      <c r="G1092" s="205" t="s">
        <v>468</v>
      </c>
      <c r="H1092" s="55" t="s">
        <v>34</v>
      </c>
      <c r="I1092" s="37">
        <f>I1093+I1102+I1105+I1118+I1126+I1129</f>
        <v>31000</v>
      </c>
      <c r="J1092" s="323">
        <f>J1093+J1102+J1105+J1118+J1126+J1129</f>
        <v>0</v>
      </c>
      <c r="K1092" s="323">
        <f>K1093+K1102+K1105+K1118+K1126+K1129</f>
        <v>31000</v>
      </c>
      <c r="L1092" s="164">
        <f>L1093+L1102+L1105+L1118+L1126+L1129</f>
        <v>29700</v>
      </c>
      <c r="M1092" s="164">
        <f>M1093+M1102+M1105+M1118+M1126+M1129</f>
        <v>29700</v>
      </c>
      <c r="N1092" s="39">
        <f t="shared" si="272"/>
        <v>0</v>
      </c>
      <c r="O1092" s="220">
        <f t="shared" si="269"/>
        <v>0</v>
      </c>
      <c r="P1092" s="311"/>
      <c r="Q1092" s="165"/>
      <c r="R1092" s="165"/>
    </row>
    <row r="1093" spans="1:18" ht="20.100000000000001" hidden="1" customHeight="1" x14ac:dyDescent="0.25">
      <c r="A1093" s="199"/>
      <c r="B1093" s="199"/>
      <c r="C1093" s="199"/>
      <c r="D1093" s="200">
        <v>3231</v>
      </c>
      <c r="E1093" s="200"/>
      <c r="F1093" s="68"/>
      <c r="G1093" s="205" t="s">
        <v>468</v>
      </c>
      <c r="H1093" s="65" t="s">
        <v>167</v>
      </c>
      <c r="I1093" s="45">
        <f t="shared" ref="I1093:M1094" si="274">I1094</f>
        <v>3500</v>
      </c>
      <c r="J1093" s="324">
        <f t="shared" si="274"/>
        <v>0</v>
      </c>
      <c r="K1093" s="324">
        <f t="shared" si="274"/>
        <v>3500</v>
      </c>
      <c r="L1093" s="46">
        <f t="shared" si="274"/>
        <v>3500</v>
      </c>
      <c r="M1093" s="46">
        <f t="shared" si="274"/>
        <v>3500</v>
      </c>
      <c r="N1093" s="39">
        <f t="shared" si="272"/>
        <v>0</v>
      </c>
      <c r="O1093" s="220">
        <f t="shared" si="269"/>
        <v>0</v>
      </c>
    </row>
    <row r="1094" spans="1:18" ht="20.100000000000001" hidden="1" customHeight="1" x14ac:dyDescent="0.25">
      <c r="A1094" s="199"/>
      <c r="B1094" s="199"/>
      <c r="C1094" s="199"/>
      <c r="D1094" s="200"/>
      <c r="E1094" s="196" t="s">
        <v>168</v>
      </c>
      <c r="F1094" s="50"/>
      <c r="G1094" s="205" t="s">
        <v>468</v>
      </c>
      <c r="H1094" s="50" t="s">
        <v>169</v>
      </c>
      <c r="I1094" s="45">
        <f t="shared" si="274"/>
        <v>3500</v>
      </c>
      <c r="J1094" s="324">
        <f t="shared" si="274"/>
        <v>0</v>
      </c>
      <c r="K1094" s="324">
        <f t="shared" si="274"/>
        <v>3500</v>
      </c>
      <c r="L1094" s="46">
        <f t="shared" si="274"/>
        <v>3500</v>
      </c>
      <c r="M1094" s="46">
        <f t="shared" si="274"/>
        <v>3500</v>
      </c>
      <c r="N1094" s="39">
        <f t="shared" si="272"/>
        <v>0</v>
      </c>
      <c r="O1094" s="220">
        <f t="shared" si="269"/>
        <v>0</v>
      </c>
    </row>
    <row r="1095" spans="1:18" ht="20.100000000000001" hidden="1" customHeight="1" x14ac:dyDescent="0.25">
      <c r="A1095" s="199"/>
      <c r="B1095" s="199"/>
      <c r="C1095" s="199"/>
      <c r="D1095" s="200"/>
      <c r="E1095" s="196"/>
      <c r="F1095" s="50" t="s">
        <v>170</v>
      </c>
      <c r="G1095" s="205" t="s">
        <v>468</v>
      </c>
      <c r="H1095" s="50" t="s">
        <v>169</v>
      </c>
      <c r="I1095" s="45">
        <v>3500</v>
      </c>
      <c r="J1095" s="324">
        <f>K1095-I1095</f>
        <v>0</v>
      </c>
      <c r="K1095" s="324">
        <v>3500</v>
      </c>
      <c r="L1095" s="46">
        <v>3500</v>
      </c>
      <c r="M1095" s="46">
        <v>3500</v>
      </c>
      <c r="N1095" s="39">
        <f t="shared" si="272"/>
        <v>0</v>
      </c>
      <c r="O1095" s="220">
        <f t="shared" si="269"/>
        <v>0</v>
      </c>
    </row>
    <row r="1096" spans="1:18" ht="20.100000000000001" hidden="1" customHeight="1" x14ac:dyDescent="0.25">
      <c r="A1096" s="199"/>
      <c r="B1096" s="199"/>
      <c r="C1096" s="199"/>
      <c r="D1096" s="200"/>
      <c r="E1096" s="196" t="s">
        <v>171</v>
      </c>
      <c r="F1096" s="50"/>
      <c r="G1096" s="205" t="s">
        <v>468</v>
      </c>
      <c r="H1096" s="50" t="s">
        <v>172</v>
      </c>
      <c r="I1096" s="45"/>
      <c r="J1096" s="324"/>
      <c r="K1096" s="324"/>
      <c r="L1096" s="46"/>
      <c r="M1096" s="46"/>
      <c r="N1096" s="39">
        <f t="shared" si="272"/>
        <v>0</v>
      </c>
      <c r="O1096" s="220">
        <f t="shared" si="269"/>
        <v>0</v>
      </c>
      <c r="P1096" s="307"/>
      <c r="Q1096" s="26"/>
      <c r="R1096" s="26"/>
    </row>
    <row r="1097" spans="1:18" ht="20.100000000000001" hidden="1" customHeight="1" x14ac:dyDescent="0.25">
      <c r="A1097" s="199"/>
      <c r="B1097" s="199"/>
      <c r="C1097" s="199"/>
      <c r="D1097" s="200"/>
      <c r="E1097" s="196"/>
      <c r="F1097" s="50" t="s">
        <v>173</v>
      </c>
      <c r="G1097" s="205" t="s">
        <v>468</v>
      </c>
      <c r="H1097" s="50" t="s">
        <v>172</v>
      </c>
      <c r="I1097" s="45"/>
      <c r="J1097" s="324"/>
      <c r="K1097" s="324"/>
      <c r="L1097" s="46"/>
      <c r="M1097" s="46"/>
      <c r="N1097" s="39">
        <f t="shared" si="272"/>
        <v>0</v>
      </c>
      <c r="O1097" s="220">
        <f t="shared" si="269"/>
        <v>0</v>
      </c>
      <c r="P1097" s="307"/>
      <c r="Q1097" s="26"/>
      <c r="R1097" s="26"/>
    </row>
    <row r="1098" spans="1:18" ht="20.100000000000001" hidden="1" customHeight="1" x14ac:dyDescent="0.25">
      <c r="A1098" s="199"/>
      <c r="B1098" s="199"/>
      <c r="C1098" s="199"/>
      <c r="D1098" s="200"/>
      <c r="E1098" s="196" t="s">
        <v>174</v>
      </c>
      <c r="F1098" s="50"/>
      <c r="G1098" s="205" t="s">
        <v>468</v>
      </c>
      <c r="H1098" s="50" t="s">
        <v>175</v>
      </c>
      <c r="I1098" s="45"/>
      <c r="J1098" s="324"/>
      <c r="K1098" s="324"/>
      <c r="L1098" s="46"/>
      <c r="M1098" s="46"/>
      <c r="N1098" s="39">
        <f t="shared" si="272"/>
        <v>0</v>
      </c>
      <c r="O1098" s="220">
        <f t="shared" si="269"/>
        <v>0</v>
      </c>
      <c r="P1098" s="307"/>
      <c r="Q1098" s="26"/>
      <c r="R1098" s="26"/>
    </row>
    <row r="1099" spans="1:18" ht="20.100000000000001" hidden="1" customHeight="1" x14ac:dyDescent="0.25">
      <c r="A1099" s="199"/>
      <c r="B1099" s="199"/>
      <c r="C1099" s="199"/>
      <c r="D1099" s="200"/>
      <c r="E1099" s="196"/>
      <c r="F1099" s="50" t="s">
        <v>176</v>
      </c>
      <c r="G1099" s="205" t="s">
        <v>468</v>
      </c>
      <c r="H1099" s="50" t="s">
        <v>175</v>
      </c>
      <c r="I1099" s="45"/>
      <c r="J1099" s="324"/>
      <c r="K1099" s="324"/>
      <c r="L1099" s="46"/>
      <c r="M1099" s="46"/>
      <c r="N1099" s="39">
        <f t="shared" si="272"/>
        <v>0</v>
      </c>
      <c r="O1099" s="220">
        <f t="shared" si="269"/>
        <v>0</v>
      </c>
      <c r="P1099" s="307"/>
      <c r="Q1099" s="26"/>
      <c r="R1099" s="26"/>
    </row>
    <row r="1100" spans="1:18" ht="20.100000000000001" hidden="1" customHeight="1" x14ac:dyDescent="0.25">
      <c r="A1100" s="199"/>
      <c r="B1100" s="199"/>
      <c r="C1100" s="199"/>
      <c r="D1100" s="200"/>
      <c r="E1100" s="196" t="s">
        <v>177</v>
      </c>
      <c r="F1100" s="50"/>
      <c r="G1100" s="205" t="s">
        <v>468</v>
      </c>
      <c r="H1100" s="50" t="s">
        <v>178</v>
      </c>
      <c r="I1100" s="45"/>
      <c r="J1100" s="324"/>
      <c r="K1100" s="324"/>
      <c r="L1100" s="46"/>
      <c r="M1100" s="46"/>
      <c r="N1100" s="39">
        <f t="shared" si="272"/>
        <v>0</v>
      </c>
      <c r="O1100" s="220">
        <f t="shared" si="269"/>
        <v>0</v>
      </c>
      <c r="P1100" s="307"/>
      <c r="Q1100" s="26"/>
      <c r="R1100" s="26"/>
    </row>
    <row r="1101" spans="1:18" ht="20.100000000000001" hidden="1" customHeight="1" x14ac:dyDescent="0.25">
      <c r="A1101" s="199"/>
      <c r="B1101" s="199"/>
      <c r="C1101" s="199"/>
      <c r="D1101" s="200"/>
      <c r="E1101" s="196"/>
      <c r="F1101" s="50" t="s">
        <v>179</v>
      </c>
      <c r="G1101" s="205" t="s">
        <v>468</v>
      </c>
      <c r="H1101" s="50" t="s">
        <v>178</v>
      </c>
      <c r="I1101" s="45"/>
      <c r="J1101" s="324"/>
      <c r="K1101" s="324"/>
      <c r="L1101" s="46"/>
      <c r="M1101" s="46"/>
      <c r="N1101" s="39">
        <f t="shared" si="272"/>
        <v>0</v>
      </c>
      <c r="O1101" s="220">
        <f t="shared" si="269"/>
        <v>0</v>
      </c>
      <c r="P1101" s="307"/>
      <c r="Q1101" s="26"/>
      <c r="R1101" s="26"/>
    </row>
    <row r="1102" spans="1:18" ht="20.100000000000001" hidden="1" customHeight="1" x14ac:dyDescent="0.25">
      <c r="A1102" s="199"/>
      <c r="B1102" s="199"/>
      <c r="C1102" s="199"/>
      <c r="D1102" s="199">
        <v>3233</v>
      </c>
      <c r="E1102" s="199"/>
      <c r="F1102" s="56"/>
      <c r="G1102" s="205" t="s">
        <v>468</v>
      </c>
      <c r="H1102" s="50" t="s">
        <v>37</v>
      </c>
      <c r="I1102" s="45">
        <f>I1103</f>
        <v>2000</v>
      </c>
      <c r="J1102" s="324">
        <f>J1103</f>
        <v>0</v>
      </c>
      <c r="K1102" s="324">
        <f>K1103</f>
        <v>2000</v>
      </c>
      <c r="L1102" s="46">
        <f>L1103</f>
        <v>2350</v>
      </c>
      <c r="M1102" s="46">
        <f>M1103</f>
        <v>2350</v>
      </c>
      <c r="N1102" s="39">
        <f t="shared" si="272"/>
        <v>0</v>
      </c>
      <c r="O1102" s="220">
        <f t="shared" si="269"/>
        <v>0</v>
      </c>
      <c r="P1102" s="307"/>
      <c r="Q1102" s="26"/>
      <c r="R1102" s="26"/>
    </row>
    <row r="1103" spans="1:18" ht="20.100000000000001" hidden="1" customHeight="1" x14ac:dyDescent="0.25">
      <c r="A1103" s="199"/>
      <c r="B1103" s="199"/>
      <c r="C1103" s="199"/>
      <c r="D1103" s="199"/>
      <c r="E1103" s="196" t="s">
        <v>183</v>
      </c>
      <c r="F1103" s="50"/>
      <c r="G1103" s="205" t="s">
        <v>468</v>
      </c>
      <c r="H1103" s="50" t="s">
        <v>184</v>
      </c>
      <c r="I1103" s="45">
        <f>I1104</f>
        <v>2000</v>
      </c>
      <c r="J1103" s="324">
        <f>J1104</f>
        <v>0</v>
      </c>
      <c r="K1103" s="324">
        <f>K1104</f>
        <v>2000</v>
      </c>
      <c r="L1103" s="46">
        <v>2350</v>
      </c>
      <c r="M1103" s="46">
        <v>2350</v>
      </c>
      <c r="N1103" s="39">
        <f t="shared" si="272"/>
        <v>0</v>
      </c>
      <c r="O1103" s="220">
        <f t="shared" si="269"/>
        <v>0</v>
      </c>
      <c r="P1103" s="307"/>
      <c r="Q1103" s="26"/>
      <c r="R1103" s="26"/>
    </row>
    <row r="1104" spans="1:18" ht="20.100000000000001" hidden="1" customHeight="1" x14ac:dyDescent="0.25">
      <c r="A1104" s="199"/>
      <c r="B1104" s="199"/>
      <c r="C1104" s="199"/>
      <c r="D1104" s="199"/>
      <c r="E1104" s="196"/>
      <c r="F1104" s="50" t="s">
        <v>185</v>
      </c>
      <c r="G1104" s="205" t="s">
        <v>468</v>
      </c>
      <c r="H1104" s="50" t="s">
        <v>184</v>
      </c>
      <c r="I1104" s="45">
        <v>2000</v>
      </c>
      <c r="J1104" s="324">
        <f>K1104-I1104</f>
        <v>0</v>
      </c>
      <c r="K1104" s="324">
        <v>2000</v>
      </c>
      <c r="L1104" s="46">
        <v>6000</v>
      </c>
      <c r="M1104" s="46">
        <v>6000</v>
      </c>
      <c r="N1104" s="39">
        <f t="shared" si="272"/>
        <v>0</v>
      </c>
      <c r="O1104" s="220">
        <f t="shared" si="269"/>
        <v>0</v>
      </c>
      <c r="P1104" s="307"/>
      <c r="Q1104" s="26"/>
      <c r="R1104" s="26"/>
    </row>
    <row r="1105" spans="1:18" ht="20.100000000000001" hidden="1" customHeight="1" x14ac:dyDescent="0.25">
      <c r="A1105" s="199"/>
      <c r="B1105" s="199"/>
      <c r="C1105" s="199"/>
      <c r="D1105" s="200">
        <v>3234</v>
      </c>
      <c r="E1105" s="200"/>
      <c r="F1105" s="68"/>
      <c r="G1105" s="205" t="s">
        <v>468</v>
      </c>
      <c r="H1105" s="65" t="s">
        <v>38</v>
      </c>
      <c r="I1105" s="45">
        <f>I1106+I1108+I1110</f>
        <v>3100</v>
      </c>
      <c r="J1105" s="324">
        <f>J1106+J1108+J1110</f>
        <v>0</v>
      </c>
      <c r="K1105" s="324">
        <f>K1106+K1108+K1110</f>
        <v>3100</v>
      </c>
      <c r="L1105" s="46">
        <f>L1106+L1108+L1110</f>
        <v>2100</v>
      </c>
      <c r="M1105" s="46">
        <f>M1106+M1108+M1110</f>
        <v>2100</v>
      </c>
      <c r="N1105" s="39">
        <f t="shared" si="272"/>
        <v>0</v>
      </c>
      <c r="O1105" s="220">
        <f t="shared" si="269"/>
        <v>0</v>
      </c>
      <c r="P1105" s="307"/>
      <c r="Q1105" s="26"/>
      <c r="R1105" s="26"/>
    </row>
    <row r="1106" spans="1:18" ht="20.100000000000001" hidden="1" customHeight="1" x14ac:dyDescent="0.25">
      <c r="A1106" s="199"/>
      <c r="B1106" s="199"/>
      <c r="C1106" s="199"/>
      <c r="D1106" s="200"/>
      <c r="E1106" s="196" t="s">
        <v>186</v>
      </c>
      <c r="F1106" s="50"/>
      <c r="G1106" s="205" t="s">
        <v>468</v>
      </c>
      <c r="H1106" s="50" t="s">
        <v>187</v>
      </c>
      <c r="I1106" s="45">
        <f>I1107</f>
        <v>1000</v>
      </c>
      <c r="J1106" s="324">
        <f>J1107</f>
        <v>0</v>
      </c>
      <c r="K1106" s="324">
        <f>K1107</f>
        <v>1000</v>
      </c>
      <c r="L1106" s="46">
        <f>L1107</f>
        <v>700</v>
      </c>
      <c r="M1106" s="46">
        <f>M1107</f>
        <v>700</v>
      </c>
      <c r="N1106" s="39">
        <f t="shared" si="272"/>
        <v>0</v>
      </c>
      <c r="O1106" s="220">
        <f t="shared" si="269"/>
        <v>0</v>
      </c>
      <c r="P1106" s="307"/>
      <c r="Q1106" s="26"/>
      <c r="R1106" s="26"/>
    </row>
    <row r="1107" spans="1:18" ht="20.100000000000001" hidden="1" customHeight="1" x14ac:dyDescent="0.25">
      <c r="A1107" s="199"/>
      <c r="B1107" s="199"/>
      <c r="C1107" s="199"/>
      <c r="D1107" s="200"/>
      <c r="E1107" s="196"/>
      <c r="F1107" s="50" t="s">
        <v>188</v>
      </c>
      <c r="G1107" s="205" t="s">
        <v>468</v>
      </c>
      <c r="H1107" s="50" t="s">
        <v>187</v>
      </c>
      <c r="I1107" s="45">
        <v>1000</v>
      </c>
      <c r="J1107" s="324">
        <f>K1107-I1107</f>
        <v>0</v>
      </c>
      <c r="K1107" s="324">
        <v>1000</v>
      </c>
      <c r="L1107" s="46">
        <v>700</v>
      </c>
      <c r="M1107" s="46">
        <v>700</v>
      </c>
      <c r="N1107" s="39">
        <f t="shared" si="272"/>
        <v>0</v>
      </c>
      <c r="O1107" s="220">
        <f t="shared" si="269"/>
        <v>0</v>
      </c>
      <c r="P1107" s="307"/>
      <c r="Q1107" s="26"/>
      <c r="R1107" s="26"/>
    </row>
    <row r="1108" spans="1:18" ht="20.100000000000001" hidden="1" customHeight="1" x14ac:dyDescent="0.25">
      <c r="A1108" s="199"/>
      <c r="B1108" s="199"/>
      <c r="C1108" s="199"/>
      <c r="D1108" s="200"/>
      <c r="E1108" s="196" t="s">
        <v>189</v>
      </c>
      <c r="F1108" s="50"/>
      <c r="G1108" s="205" t="s">
        <v>468</v>
      </c>
      <c r="H1108" s="50" t="s">
        <v>190</v>
      </c>
      <c r="I1108" s="45">
        <f>I1109</f>
        <v>1000</v>
      </c>
      <c r="J1108" s="324">
        <f>J1109</f>
        <v>0</v>
      </c>
      <c r="K1108" s="324">
        <f>K1109</f>
        <v>1000</v>
      </c>
      <c r="L1108" s="46">
        <f>L1109</f>
        <v>700</v>
      </c>
      <c r="M1108" s="46">
        <f>M1109</f>
        <v>700</v>
      </c>
      <c r="N1108" s="39">
        <f t="shared" si="272"/>
        <v>0</v>
      </c>
      <c r="O1108" s="220">
        <f t="shared" ref="O1108:O1171" si="275">N1108-J1108</f>
        <v>0</v>
      </c>
      <c r="P1108" s="307"/>
      <c r="Q1108" s="26"/>
      <c r="R1108" s="26"/>
    </row>
    <row r="1109" spans="1:18" ht="20.100000000000001" hidden="1" customHeight="1" x14ac:dyDescent="0.25">
      <c r="A1109" s="199"/>
      <c r="B1109" s="199"/>
      <c r="C1109" s="199"/>
      <c r="D1109" s="200"/>
      <c r="E1109" s="196"/>
      <c r="F1109" s="50" t="s">
        <v>191</v>
      </c>
      <c r="G1109" s="205" t="s">
        <v>468</v>
      </c>
      <c r="H1109" s="50" t="s">
        <v>190</v>
      </c>
      <c r="I1109" s="45">
        <v>1000</v>
      </c>
      <c r="J1109" s="324">
        <f>K1109-I1109</f>
        <v>0</v>
      </c>
      <c r="K1109" s="324">
        <v>1000</v>
      </c>
      <c r="L1109" s="46">
        <v>700</v>
      </c>
      <c r="M1109" s="46">
        <v>700</v>
      </c>
      <c r="N1109" s="39">
        <f t="shared" si="272"/>
        <v>0</v>
      </c>
      <c r="O1109" s="220">
        <f t="shared" si="275"/>
        <v>0</v>
      </c>
      <c r="P1109" s="307"/>
      <c r="Q1109" s="26"/>
      <c r="R1109" s="26"/>
    </row>
    <row r="1110" spans="1:18" ht="20.100000000000001" hidden="1" customHeight="1" x14ac:dyDescent="0.25">
      <c r="A1110" s="199"/>
      <c r="B1110" s="199"/>
      <c r="C1110" s="199"/>
      <c r="D1110" s="200"/>
      <c r="E1110" s="196" t="s">
        <v>192</v>
      </c>
      <c r="F1110" s="50"/>
      <c r="G1110" s="205" t="s">
        <v>468</v>
      </c>
      <c r="H1110" s="50" t="s">
        <v>193</v>
      </c>
      <c r="I1110" s="45">
        <f>I1111+I1112</f>
        <v>1100</v>
      </c>
      <c r="J1110" s="324">
        <f>J1111+J1112</f>
        <v>0</v>
      </c>
      <c r="K1110" s="324">
        <f>K1111+K1112</f>
        <v>1100</v>
      </c>
      <c r="L1110" s="46">
        <f>L1111+L1112</f>
        <v>700</v>
      </c>
      <c r="M1110" s="46">
        <f>M1111+M1112</f>
        <v>700</v>
      </c>
      <c r="N1110" s="39">
        <f t="shared" si="272"/>
        <v>0</v>
      </c>
      <c r="O1110" s="220">
        <f t="shared" si="275"/>
        <v>0</v>
      </c>
      <c r="P1110" s="307"/>
      <c r="Q1110" s="26"/>
      <c r="R1110" s="26"/>
    </row>
    <row r="1111" spans="1:18" ht="20.100000000000001" hidden="1" customHeight="1" x14ac:dyDescent="0.25">
      <c r="A1111" s="199"/>
      <c r="B1111" s="199"/>
      <c r="C1111" s="199"/>
      <c r="D1111" s="200"/>
      <c r="E1111" s="196"/>
      <c r="F1111" s="50" t="s">
        <v>194</v>
      </c>
      <c r="G1111" s="205" t="s">
        <v>468</v>
      </c>
      <c r="H1111" s="50" t="s">
        <v>193</v>
      </c>
      <c r="I1111" s="45">
        <v>100</v>
      </c>
      <c r="J1111" s="324">
        <f>K1111-I1111</f>
        <v>0</v>
      </c>
      <c r="K1111" s="324">
        <v>100</v>
      </c>
      <c r="L1111" s="46">
        <v>100</v>
      </c>
      <c r="M1111" s="46">
        <v>100</v>
      </c>
      <c r="N1111" s="39">
        <f t="shared" si="272"/>
        <v>0</v>
      </c>
      <c r="O1111" s="220">
        <f t="shared" si="275"/>
        <v>0</v>
      </c>
      <c r="P1111" s="307"/>
      <c r="Q1111" s="26"/>
      <c r="R1111" s="26"/>
    </row>
    <row r="1112" spans="1:18" ht="19.5" hidden="1" customHeight="1" x14ac:dyDescent="0.25">
      <c r="A1112" s="199"/>
      <c r="B1112" s="199"/>
      <c r="C1112" s="199"/>
      <c r="D1112" s="200"/>
      <c r="E1112" s="196"/>
      <c r="F1112" s="50" t="s">
        <v>195</v>
      </c>
      <c r="G1112" s="205" t="s">
        <v>468</v>
      </c>
      <c r="H1112" s="50" t="s">
        <v>196</v>
      </c>
      <c r="I1112" s="45">
        <v>1000</v>
      </c>
      <c r="J1112" s="324">
        <f>K1112-I1112</f>
        <v>0</v>
      </c>
      <c r="K1112" s="324">
        <v>1000</v>
      </c>
      <c r="L1112" s="46">
        <v>600</v>
      </c>
      <c r="M1112" s="46">
        <v>600</v>
      </c>
      <c r="N1112" s="39">
        <f t="shared" si="272"/>
        <v>0</v>
      </c>
      <c r="O1112" s="220">
        <f t="shared" si="275"/>
        <v>0</v>
      </c>
      <c r="P1112" s="307"/>
      <c r="Q1112" s="26"/>
      <c r="R1112" s="26"/>
    </row>
    <row r="1113" spans="1:18" s="25" customFormat="1" ht="20.100000000000001" hidden="1" customHeight="1" x14ac:dyDescent="0.25">
      <c r="A1113" s="199"/>
      <c r="B1113" s="199"/>
      <c r="C1113" s="199"/>
      <c r="D1113" s="199">
        <v>3236</v>
      </c>
      <c r="E1113" s="199"/>
      <c r="F1113" s="56"/>
      <c r="G1113" s="205" t="s">
        <v>468</v>
      </c>
      <c r="H1113" s="50" t="s">
        <v>40</v>
      </c>
      <c r="I1113" s="45"/>
      <c r="J1113" s="324"/>
      <c r="K1113" s="324"/>
      <c r="L1113" s="63"/>
      <c r="M1113" s="63"/>
      <c r="N1113" s="39">
        <f t="shared" si="272"/>
        <v>0</v>
      </c>
      <c r="O1113" s="220">
        <f t="shared" si="275"/>
        <v>0</v>
      </c>
      <c r="P1113" s="308"/>
    </row>
    <row r="1114" spans="1:18" s="25" customFormat="1" ht="20.100000000000001" hidden="1" customHeight="1" x14ac:dyDescent="0.25">
      <c r="A1114" s="199"/>
      <c r="B1114" s="199"/>
      <c r="C1114" s="199"/>
      <c r="D1114" s="199"/>
      <c r="E1114" s="196" t="s">
        <v>203</v>
      </c>
      <c r="F1114" s="50"/>
      <c r="G1114" s="205" t="s">
        <v>468</v>
      </c>
      <c r="H1114" s="50" t="s">
        <v>204</v>
      </c>
      <c r="I1114" s="45"/>
      <c r="J1114" s="324"/>
      <c r="K1114" s="324"/>
      <c r="L1114" s="63"/>
      <c r="M1114" s="63"/>
      <c r="N1114" s="39">
        <f t="shared" si="272"/>
        <v>0</v>
      </c>
      <c r="O1114" s="220">
        <f t="shared" si="275"/>
        <v>0</v>
      </c>
      <c r="P1114" s="308"/>
    </row>
    <row r="1115" spans="1:18" s="25" customFormat="1" ht="20.100000000000001" hidden="1" customHeight="1" x14ac:dyDescent="0.25">
      <c r="A1115" s="199"/>
      <c r="B1115" s="199"/>
      <c r="C1115" s="199"/>
      <c r="D1115" s="199"/>
      <c r="E1115" s="196"/>
      <c r="F1115" s="50" t="s">
        <v>205</v>
      </c>
      <c r="G1115" s="205" t="s">
        <v>468</v>
      </c>
      <c r="H1115" s="50" t="s">
        <v>204</v>
      </c>
      <c r="I1115" s="45"/>
      <c r="J1115" s="324"/>
      <c r="K1115" s="324"/>
      <c r="L1115" s="63"/>
      <c r="M1115" s="63"/>
      <c r="N1115" s="39">
        <f t="shared" si="272"/>
        <v>0</v>
      </c>
      <c r="O1115" s="220">
        <f t="shared" si="275"/>
        <v>0</v>
      </c>
      <c r="P1115" s="308"/>
    </row>
    <row r="1116" spans="1:18" s="25" customFormat="1" ht="20.100000000000001" hidden="1" customHeight="1" x14ac:dyDescent="0.25">
      <c r="A1116" s="199"/>
      <c r="B1116" s="199"/>
      <c r="C1116" s="199"/>
      <c r="D1116" s="199"/>
      <c r="E1116" s="196" t="s">
        <v>206</v>
      </c>
      <c r="F1116" s="50"/>
      <c r="G1116" s="205" t="s">
        <v>468</v>
      </c>
      <c r="H1116" s="50" t="s">
        <v>207</v>
      </c>
      <c r="I1116" s="45"/>
      <c r="J1116" s="324"/>
      <c r="K1116" s="324"/>
      <c r="L1116" s="63"/>
      <c r="M1116" s="63"/>
      <c r="N1116" s="39">
        <f t="shared" si="272"/>
        <v>0</v>
      </c>
      <c r="O1116" s="220">
        <f t="shared" si="275"/>
        <v>0</v>
      </c>
      <c r="P1116" s="308"/>
    </row>
    <row r="1117" spans="1:18" s="25" customFormat="1" ht="20.100000000000001" hidden="1" customHeight="1" x14ac:dyDescent="0.25">
      <c r="A1117" s="199"/>
      <c r="B1117" s="199"/>
      <c r="C1117" s="199"/>
      <c r="D1117" s="199"/>
      <c r="E1117" s="196"/>
      <c r="F1117" s="50" t="s">
        <v>208</v>
      </c>
      <c r="G1117" s="205" t="s">
        <v>468</v>
      </c>
      <c r="H1117" s="50" t="s">
        <v>207</v>
      </c>
      <c r="I1117" s="45"/>
      <c r="J1117" s="324"/>
      <c r="K1117" s="324"/>
      <c r="L1117" s="63"/>
      <c r="M1117" s="63"/>
      <c r="N1117" s="39">
        <f t="shared" si="272"/>
        <v>0</v>
      </c>
      <c r="O1117" s="220">
        <f t="shared" si="275"/>
        <v>0</v>
      </c>
      <c r="P1117" s="308"/>
    </row>
    <row r="1118" spans="1:18" ht="20.100000000000001" hidden="1" customHeight="1" x14ac:dyDescent="0.25">
      <c r="A1118" s="199"/>
      <c r="B1118" s="199"/>
      <c r="C1118" s="199"/>
      <c r="D1118" s="199">
        <v>3237</v>
      </c>
      <c r="E1118" s="199"/>
      <c r="F1118" s="56"/>
      <c r="G1118" s="205" t="s">
        <v>468</v>
      </c>
      <c r="H1118" s="50" t="s">
        <v>209</v>
      </c>
      <c r="I1118" s="45">
        <f t="shared" ref="I1118:M1119" si="276">I1119</f>
        <v>10000</v>
      </c>
      <c r="J1118" s="324">
        <f t="shared" si="276"/>
        <v>0</v>
      </c>
      <c r="K1118" s="324">
        <f t="shared" si="276"/>
        <v>10000</v>
      </c>
      <c r="L1118" s="46">
        <f t="shared" si="276"/>
        <v>10000</v>
      </c>
      <c r="M1118" s="46">
        <f t="shared" si="276"/>
        <v>10000</v>
      </c>
      <c r="N1118" s="39">
        <f t="shared" si="272"/>
        <v>0</v>
      </c>
      <c r="O1118" s="220">
        <f t="shared" si="275"/>
        <v>0</v>
      </c>
      <c r="P1118" s="307"/>
      <c r="Q1118" s="26"/>
      <c r="R1118" s="26"/>
    </row>
    <row r="1119" spans="1:18" ht="20.100000000000001" hidden="1" customHeight="1" x14ac:dyDescent="0.25">
      <c r="A1119" s="199"/>
      <c r="B1119" s="199"/>
      <c r="C1119" s="199"/>
      <c r="D1119" s="199"/>
      <c r="E1119" s="196" t="s">
        <v>210</v>
      </c>
      <c r="F1119" s="50"/>
      <c r="G1119" s="205" t="s">
        <v>468</v>
      </c>
      <c r="H1119" s="50" t="s">
        <v>211</v>
      </c>
      <c r="I1119" s="45">
        <f t="shared" si="276"/>
        <v>10000</v>
      </c>
      <c r="J1119" s="324">
        <f t="shared" si="276"/>
        <v>0</v>
      </c>
      <c r="K1119" s="324">
        <f t="shared" si="276"/>
        <v>10000</v>
      </c>
      <c r="L1119" s="46">
        <f t="shared" si="276"/>
        <v>10000</v>
      </c>
      <c r="M1119" s="46">
        <f t="shared" si="276"/>
        <v>10000</v>
      </c>
      <c r="N1119" s="39">
        <f t="shared" si="272"/>
        <v>0</v>
      </c>
      <c r="O1119" s="220">
        <f t="shared" si="275"/>
        <v>0</v>
      </c>
      <c r="P1119" s="307"/>
      <c r="Q1119" s="26"/>
      <c r="R1119" s="26"/>
    </row>
    <row r="1120" spans="1:18" ht="20.100000000000001" hidden="1" customHeight="1" x14ac:dyDescent="0.25">
      <c r="A1120" s="199"/>
      <c r="B1120" s="199"/>
      <c r="C1120" s="199"/>
      <c r="D1120" s="199"/>
      <c r="E1120" s="196"/>
      <c r="F1120" s="50" t="s">
        <v>212</v>
      </c>
      <c r="G1120" s="205" t="s">
        <v>468</v>
      </c>
      <c r="H1120" s="50" t="s">
        <v>211</v>
      </c>
      <c r="I1120" s="45">
        <v>10000</v>
      </c>
      <c r="J1120" s="324">
        <f>K1120-I1120</f>
        <v>0</v>
      </c>
      <c r="K1120" s="324">
        <v>10000</v>
      </c>
      <c r="L1120" s="46">
        <v>10000</v>
      </c>
      <c r="M1120" s="46">
        <v>10000</v>
      </c>
      <c r="N1120" s="39">
        <f t="shared" si="272"/>
        <v>0</v>
      </c>
      <c r="O1120" s="220">
        <f t="shared" si="275"/>
        <v>0</v>
      </c>
      <c r="P1120" s="307"/>
      <c r="Q1120" s="26"/>
      <c r="R1120" s="26"/>
    </row>
    <row r="1121" spans="1:18" ht="20.100000000000001" hidden="1" customHeight="1" x14ac:dyDescent="0.25">
      <c r="A1121" s="199"/>
      <c r="B1121" s="199"/>
      <c r="C1121" s="199"/>
      <c r="D1121" s="199"/>
      <c r="E1121" s="196" t="s">
        <v>213</v>
      </c>
      <c r="F1121" s="50"/>
      <c r="G1121" s="205" t="s">
        <v>468</v>
      </c>
      <c r="H1121" s="50" t="s">
        <v>214</v>
      </c>
      <c r="I1121" s="45"/>
      <c r="J1121" s="324"/>
      <c r="K1121" s="324"/>
      <c r="L1121" s="46"/>
      <c r="M1121" s="46"/>
      <c r="N1121" s="39">
        <f t="shared" si="272"/>
        <v>0</v>
      </c>
      <c r="O1121" s="220">
        <f t="shared" si="275"/>
        <v>0</v>
      </c>
      <c r="P1121" s="307"/>
      <c r="Q1121" s="26"/>
      <c r="R1121" s="26"/>
    </row>
    <row r="1122" spans="1:18" ht="20.100000000000001" hidden="1" customHeight="1" x14ac:dyDescent="0.25">
      <c r="A1122" s="199"/>
      <c r="B1122" s="199"/>
      <c r="C1122" s="199"/>
      <c r="D1122" s="199"/>
      <c r="E1122" s="196"/>
      <c r="F1122" s="50" t="s">
        <v>215</v>
      </c>
      <c r="G1122" s="205" t="s">
        <v>468</v>
      </c>
      <c r="H1122" s="50" t="s">
        <v>214</v>
      </c>
      <c r="I1122" s="45"/>
      <c r="J1122" s="324"/>
      <c r="K1122" s="324"/>
      <c r="L1122" s="46"/>
      <c r="M1122" s="46"/>
      <c r="N1122" s="39">
        <f t="shared" si="272"/>
        <v>0</v>
      </c>
      <c r="O1122" s="220">
        <f t="shared" si="275"/>
        <v>0</v>
      </c>
      <c r="P1122" s="307"/>
      <c r="Q1122" s="26"/>
      <c r="R1122" s="26"/>
    </row>
    <row r="1123" spans="1:18" ht="20.100000000000001" hidden="1" customHeight="1" x14ac:dyDescent="0.25">
      <c r="A1123" s="199"/>
      <c r="B1123" s="199"/>
      <c r="C1123" s="199"/>
      <c r="D1123" s="199"/>
      <c r="E1123" s="196" t="s">
        <v>216</v>
      </c>
      <c r="F1123" s="50"/>
      <c r="G1123" s="205" t="s">
        <v>468</v>
      </c>
      <c r="H1123" s="50" t="s">
        <v>217</v>
      </c>
      <c r="I1123" s="45"/>
      <c r="J1123" s="324"/>
      <c r="K1123" s="324"/>
      <c r="L1123" s="46"/>
      <c r="M1123" s="46"/>
      <c r="N1123" s="39">
        <f t="shared" si="272"/>
        <v>0</v>
      </c>
      <c r="O1123" s="220">
        <f t="shared" si="275"/>
        <v>0</v>
      </c>
      <c r="P1123" s="307"/>
      <c r="Q1123" s="26"/>
      <c r="R1123" s="26"/>
    </row>
    <row r="1124" spans="1:18" ht="20.100000000000001" hidden="1" customHeight="1" x14ac:dyDescent="0.25">
      <c r="A1124" s="199"/>
      <c r="B1124" s="199"/>
      <c r="C1124" s="199"/>
      <c r="D1124" s="199"/>
      <c r="E1124" s="196"/>
      <c r="F1124" s="50" t="s">
        <v>218</v>
      </c>
      <c r="G1124" s="205" t="s">
        <v>468</v>
      </c>
      <c r="H1124" s="50" t="s">
        <v>217</v>
      </c>
      <c r="I1124" s="45"/>
      <c r="J1124" s="324"/>
      <c r="K1124" s="324"/>
      <c r="L1124" s="46"/>
      <c r="M1124" s="46"/>
      <c r="N1124" s="39">
        <f t="shared" si="272"/>
        <v>0</v>
      </c>
      <c r="O1124" s="220">
        <f t="shared" si="275"/>
        <v>0</v>
      </c>
      <c r="P1124" s="307"/>
      <c r="Q1124" s="26"/>
      <c r="R1124" s="26"/>
    </row>
    <row r="1125" spans="1:18" ht="20.100000000000001" hidden="1" customHeight="1" x14ac:dyDescent="0.25">
      <c r="A1125" s="199"/>
      <c r="B1125" s="199"/>
      <c r="C1125" s="199"/>
      <c r="D1125" s="199"/>
      <c r="E1125" s="196"/>
      <c r="F1125" s="50" t="s">
        <v>219</v>
      </c>
      <c r="G1125" s="205" t="s">
        <v>468</v>
      </c>
      <c r="H1125" s="50" t="s">
        <v>217</v>
      </c>
      <c r="I1125" s="45"/>
      <c r="J1125" s="324"/>
      <c r="K1125" s="324"/>
      <c r="L1125" s="46"/>
      <c r="M1125" s="46"/>
      <c r="N1125" s="39">
        <f t="shared" si="272"/>
        <v>0</v>
      </c>
      <c r="O1125" s="220">
        <f t="shared" si="275"/>
        <v>0</v>
      </c>
      <c r="P1125" s="307"/>
      <c r="Q1125" s="26"/>
      <c r="R1125" s="26"/>
    </row>
    <row r="1126" spans="1:18" ht="20.100000000000001" hidden="1" customHeight="1" x14ac:dyDescent="0.25">
      <c r="A1126" s="199"/>
      <c r="B1126" s="199"/>
      <c r="C1126" s="199"/>
      <c r="D1126" s="200">
        <v>3238</v>
      </c>
      <c r="E1126" s="200"/>
      <c r="F1126" s="68"/>
      <c r="G1126" s="205" t="s">
        <v>468</v>
      </c>
      <c r="H1126" s="65" t="s">
        <v>41</v>
      </c>
      <c r="I1126" s="45">
        <f t="shared" ref="I1126:M1127" si="277">I1127</f>
        <v>9400</v>
      </c>
      <c r="J1126" s="324">
        <f t="shared" si="277"/>
        <v>0</v>
      </c>
      <c r="K1126" s="324">
        <f t="shared" si="277"/>
        <v>9400</v>
      </c>
      <c r="L1126" s="46">
        <f t="shared" si="277"/>
        <v>9250</v>
      </c>
      <c r="M1126" s="46">
        <f t="shared" si="277"/>
        <v>9250</v>
      </c>
      <c r="N1126" s="39">
        <f t="shared" si="272"/>
        <v>0</v>
      </c>
      <c r="O1126" s="220">
        <f t="shared" si="275"/>
        <v>0</v>
      </c>
    </row>
    <row r="1127" spans="1:18" ht="20.100000000000001" hidden="1" customHeight="1" x14ac:dyDescent="0.25">
      <c r="A1127" s="199"/>
      <c r="B1127" s="199"/>
      <c r="C1127" s="199"/>
      <c r="D1127" s="200"/>
      <c r="E1127" s="196" t="s">
        <v>220</v>
      </c>
      <c r="F1127" s="50"/>
      <c r="G1127" s="205" t="s">
        <v>468</v>
      </c>
      <c r="H1127" s="50" t="s">
        <v>221</v>
      </c>
      <c r="I1127" s="45">
        <f t="shared" si="277"/>
        <v>9400</v>
      </c>
      <c r="J1127" s="324">
        <f t="shared" si="277"/>
        <v>0</v>
      </c>
      <c r="K1127" s="324">
        <f t="shared" si="277"/>
        <v>9400</v>
      </c>
      <c r="L1127" s="46">
        <f t="shared" si="277"/>
        <v>9250</v>
      </c>
      <c r="M1127" s="46">
        <f t="shared" si="277"/>
        <v>9250</v>
      </c>
      <c r="N1127" s="39">
        <f t="shared" si="272"/>
        <v>0</v>
      </c>
      <c r="O1127" s="220">
        <f t="shared" si="275"/>
        <v>0</v>
      </c>
    </row>
    <row r="1128" spans="1:18" ht="20.100000000000001" hidden="1" customHeight="1" x14ac:dyDescent="0.25">
      <c r="A1128" s="199"/>
      <c r="B1128" s="199"/>
      <c r="C1128" s="199"/>
      <c r="D1128" s="200"/>
      <c r="E1128" s="196"/>
      <c r="F1128" s="50" t="s">
        <v>222</v>
      </c>
      <c r="G1128" s="205" t="s">
        <v>468</v>
      </c>
      <c r="H1128" s="50" t="s">
        <v>221</v>
      </c>
      <c r="I1128" s="45">
        <v>9400</v>
      </c>
      <c r="J1128" s="324">
        <f>K1128-I1128</f>
        <v>0</v>
      </c>
      <c r="K1128" s="324">
        <v>9400</v>
      </c>
      <c r="L1128" s="46">
        <v>9250</v>
      </c>
      <c r="M1128" s="46">
        <v>9250</v>
      </c>
      <c r="N1128" s="39">
        <f t="shared" si="272"/>
        <v>0</v>
      </c>
      <c r="O1128" s="220">
        <f t="shared" si="275"/>
        <v>0</v>
      </c>
    </row>
    <row r="1129" spans="1:18" ht="20.100000000000001" hidden="1" customHeight="1" x14ac:dyDescent="0.25">
      <c r="A1129" s="199"/>
      <c r="B1129" s="199"/>
      <c r="C1129" s="199"/>
      <c r="D1129" s="200">
        <v>3239</v>
      </c>
      <c r="E1129" s="200"/>
      <c r="F1129" s="68"/>
      <c r="G1129" s="205" t="s">
        <v>468</v>
      </c>
      <c r="H1129" s="65" t="s">
        <v>42</v>
      </c>
      <c r="I1129" s="45">
        <f>I1134+I1136</f>
        <v>3000</v>
      </c>
      <c r="J1129" s="324">
        <f>J1134+J1136</f>
        <v>0</v>
      </c>
      <c r="K1129" s="324">
        <f>K1134+K1136</f>
        <v>3000</v>
      </c>
      <c r="L1129" s="46">
        <f>L1134+L1136</f>
        <v>2500</v>
      </c>
      <c r="M1129" s="46">
        <f>M1134+M1136</f>
        <v>2500</v>
      </c>
      <c r="N1129" s="39">
        <f t="shared" si="272"/>
        <v>0</v>
      </c>
      <c r="O1129" s="220">
        <f t="shared" si="275"/>
        <v>0</v>
      </c>
    </row>
    <row r="1130" spans="1:18" ht="30" hidden="1" customHeight="1" x14ac:dyDescent="0.25">
      <c r="A1130" s="199"/>
      <c r="B1130" s="199"/>
      <c r="C1130" s="199"/>
      <c r="D1130" s="200"/>
      <c r="E1130" s="196" t="s">
        <v>223</v>
      </c>
      <c r="F1130" s="50"/>
      <c r="G1130" s="205" t="s">
        <v>468</v>
      </c>
      <c r="H1130" s="50" t="s">
        <v>224</v>
      </c>
      <c r="I1130" s="45"/>
      <c r="J1130" s="324"/>
      <c r="K1130" s="324"/>
      <c r="L1130" s="46"/>
      <c r="M1130" s="46"/>
      <c r="N1130" s="39">
        <f t="shared" si="272"/>
        <v>0</v>
      </c>
      <c r="O1130" s="220">
        <f t="shared" si="275"/>
        <v>0</v>
      </c>
    </row>
    <row r="1131" spans="1:18" ht="30" hidden="1" customHeight="1" x14ac:dyDescent="0.25">
      <c r="A1131" s="199"/>
      <c r="B1131" s="199"/>
      <c r="C1131" s="199"/>
      <c r="D1131" s="200"/>
      <c r="E1131" s="196"/>
      <c r="F1131" s="50" t="s">
        <v>225</v>
      </c>
      <c r="G1131" s="205" t="s">
        <v>468</v>
      </c>
      <c r="H1131" s="50" t="s">
        <v>224</v>
      </c>
      <c r="I1131" s="45"/>
      <c r="J1131" s="324"/>
      <c r="K1131" s="324"/>
      <c r="L1131" s="46"/>
      <c r="M1131" s="46"/>
      <c r="N1131" s="39">
        <f t="shared" si="272"/>
        <v>0</v>
      </c>
      <c r="O1131" s="220">
        <f t="shared" si="275"/>
        <v>0</v>
      </c>
    </row>
    <row r="1132" spans="1:18" ht="20.100000000000001" hidden="1" customHeight="1" x14ac:dyDescent="0.25">
      <c r="A1132" s="199"/>
      <c r="B1132" s="199"/>
      <c r="C1132" s="199"/>
      <c r="D1132" s="200"/>
      <c r="E1132" s="196" t="s">
        <v>226</v>
      </c>
      <c r="F1132" s="50"/>
      <c r="G1132" s="205" t="s">
        <v>468</v>
      </c>
      <c r="H1132" s="50" t="s">
        <v>227</v>
      </c>
      <c r="I1132" s="45"/>
      <c r="J1132" s="324"/>
      <c r="K1132" s="324"/>
      <c r="L1132" s="46"/>
      <c r="M1132" s="46"/>
      <c r="N1132" s="39">
        <f t="shared" si="272"/>
        <v>0</v>
      </c>
      <c r="O1132" s="220">
        <f t="shared" si="275"/>
        <v>0</v>
      </c>
    </row>
    <row r="1133" spans="1:18" ht="20.100000000000001" hidden="1" customHeight="1" x14ac:dyDescent="0.25">
      <c r="A1133" s="199"/>
      <c r="B1133" s="199"/>
      <c r="C1133" s="199"/>
      <c r="D1133" s="200"/>
      <c r="E1133" s="196"/>
      <c r="F1133" s="50" t="s">
        <v>228</v>
      </c>
      <c r="G1133" s="205" t="s">
        <v>468</v>
      </c>
      <c r="H1133" s="50" t="s">
        <v>227</v>
      </c>
      <c r="I1133" s="45"/>
      <c r="J1133" s="324"/>
      <c r="K1133" s="324"/>
      <c r="L1133" s="46"/>
      <c r="M1133" s="46"/>
      <c r="N1133" s="39">
        <f t="shared" si="272"/>
        <v>0</v>
      </c>
      <c r="O1133" s="220">
        <f t="shared" si="275"/>
        <v>0</v>
      </c>
    </row>
    <row r="1134" spans="1:18" ht="20.100000000000001" hidden="1" customHeight="1" x14ac:dyDescent="0.25">
      <c r="A1134" s="199"/>
      <c r="B1134" s="199"/>
      <c r="C1134" s="199"/>
      <c r="D1134" s="200"/>
      <c r="E1134" s="196" t="s">
        <v>229</v>
      </c>
      <c r="F1134" s="50"/>
      <c r="G1134" s="205" t="s">
        <v>468</v>
      </c>
      <c r="H1134" s="50" t="s">
        <v>230</v>
      </c>
      <c r="I1134" s="45">
        <f>I1135</f>
        <v>2000</v>
      </c>
      <c r="J1134" s="324">
        <f>J1135</f>
        <v>0</v>
      </c>
      <c r="K1134" s="324">
        <f>K1135</f>
        <v>2000</v>
      </c>
      <c r="L1134" s="46">
        <f>L1135</f>
        <v>1500</v>
      </c>
      <c r="M1134" s="46">
        <f>M1135</f>
        <v>1500</v>
      </c>
      <c r="N1134" s="39">
        <f t="shared" si="272"/>
        <v>0</v>
      </c>
      <c r="O1134" s="220">
        <f t="shared" si="275"/>
        <v>0</v>
      </c>
    </row>
    <row r="1135" spans="1:18" ht="20.100000000000001" hidden="1" customHeight="1" x14ac:dyDescent="0.25">
      <c r="A1135" s="199"/>
      <c r="B1135" s="199"/>
      <c r="C1135" s="199"/>
      <c r="D1135" s="200"/>
      <c r="E1135" s="196"/>
      <c r="F1135" s="50" t="s">
        <v>231</v>
      </c>
      <c r="G1135" s="205" t="s">
        <v>468</v>
      </c>
      <c r="H1135" s="50" t="s">
        <v>230</v>
      </c>
      <c r="I1135" s="45">
        <v>2000</v>
      </c>
      <c r="J1135" s="324">
        <f>K1135-I1135</f>
        <v>0</v>
      </c>
      <c r="K1135" s="324">
        <v>2000</v>
      </c>
      <c r="L1135" s="46">
        <v>1500</v>
      </c>
      <c r="M1135" s="46">
        <v>1500</v>
      </c>
      <c r="N1135" s="39">
        <f t="shared" si="272"/>
        <v>0</v>
      </c>
      <c r="O1135" s="220">
        <f t="shared" si="275"/>
        <v>0</v>
      </c>
    </row>
    <row r="1136" spans="1:18" ht="20.100000000000001" hidden="1" customHeight="1" x14ac:dyDescent="0.25">
      <c r="A1136" s="199"/>
      <c r="B1136" s="199"/>
      <c r="C1136" s="199"/>
      <c r="D1136" s="200"/>
      <c r="E1136" s="196" t="s">
        <v>232</v>
      </c>
      <c r="F1136" s="50"/>
      <c r="G1136" s="205" t="s">
        <v>468</v>
      </c>
      <c r="H1136" s="50" t="s">
        <v>233</v>
      </c>
      <c r="I1136" s="45">
        <f>I1141</f>
        <v>1000</v>
      </c>
      <c r="J1136" s="324">
        <f>J1141</f>
        <v>0</v>
      </c>
      <c r="K1136" s="324">
        <f>K1141</f>
        <v>1000</v>
      </c>
      <c r="L1136" s="46">
        <f>L1141</f>
        <v>1000</v>
      </c>
      <c r="M1136" s="46">
        <f>M1141</f>
        <v>1000</v>
      </c>
      <c r="N1136" s="39">
        <f t="shared" si="272"/>
        <v>0</v>
      </c>
      <c r="O1136" s="220">
        <f t="shared" si="275"/>
        <v>0</v>
      </c>
    </row>
    <row r="1137" spans="1:18" ht="30" hidden="1" customHeight="1" x14ac:dyDescent="0.25">
      <c r="A1137" s="199"/>
      <c r="B1137" s="199"/>
      <c r="C1137" s="199"/>
      <c r="D1137" s="199"/>
      <c r="E1137" s="196"/>
      <c r="F1137" s="50" t="s">
        <v>234</v>
      </c>
      <c r="G1137" s="205">
        <v>31</v>
      </c>
      <c r="H1137" s="50" t="s">
        <v>235</v>
      </c>
      <c r="I1137" s="45"/>
      <c r="J1137" s="324"/>
      <c r="K1137" s="324"/>
      <c r="L1137" s="46"/>
      <c r="M1137" s="46"/>
      <c r="N1137" s="39">
        <f t="shared" si="272"/>
        <v>0</v>
      </c>
      <c r="O1137" s="220">
        <f t="shared" si="275"/>
        <v>0</v>
      </c>
      <c r="P1137" s="80"/>
    </row>
    <row r="1138" spans="1:18" ht="30" hidden="1" customHeight="1" x14ac:dyDescent="0.25">
      <c r="A1138" s="199"/>
      <c r="B1138" s="199"/>
      <c r="C1138" s="199"/>
      <c r="D1138" s="199"/>
      <c r="E1138" s="196"/>
      <c r="F1138" s="50" t="s">
        <v>236</v>
      </c>
      <c r="G1138" s="205">
        <v>31</v>
      </c>
      <c r="H1138" s="50" t="s">
        <v>237</v>
      </c>
      <c r="I1138" s="45"/>
      <c r="J1138" s="324"/>
      <c r="K1138" s="324"/>
      <c r="L1138" s="46"/>
      <c r="M1138" s="46"/>
      <c r="N1138" s="39">
        <f t="shared" ref="N1138:N1201" si="278">K1138-I1138</f>
        <v>0</v>
      </c>
      <c r="O1138" s="220">
        <f t="shared" si="275"/>
        <v>0</v>
      </c>
      <c r="P1138" s="80"/>
    </row>
    <row r="1139" spans="1:18" ht="23.25" hidden="1" customHeight="1" x14ac:dyDescent="0.25">
      <c r="A1139" s="199"/>
      <c r="B1139" s="199"/>
      <c r="C1139" s="199"/>
      <c r="D1139" s="199"/>
      <c r="E1139" s="196"/>
      <c r="F1139" s="50" t="s">
        <v>238</v>
      </c>
      <c r="G1139" s="205">
        <v>31</v>
      </c>
      <c r="H1139" s="50" t="s">
        <v>239</v>
      </c>
      <c r="I1139" s="45"/>
      <c r="J1139" s="324"/>
      <c r="K1139" s="324"/>
      <c r="L1139" s="46"/>
      <c r="M1139" s="46"/>
      <c r="N1139" s="39">
        <f t="shared" si="278"/>
        <v>0</v>
      </c>
      <c r="O1139" s="220">
        <f t="shared" si="275"/>
        <v>0</v>
      </c>
      <c r="P1139" s="80"/>
    </row>
    <row r="1140" spans="1:18" ht="30" hidden="1" customHeight="1" x14ac:dyDescent="0.25">
      <c r="A1140" s="199"/>
      <c r="B1140" s="199"/>
      <c r="C1140" s="199"/>
      <c r="D1140" s="199"/>
      <c r="E1140" s="196"/>
      <c r="F1140" s="50" t="s">
        <v>240</v>
      </c>
      <c r="G1140" s="205">
        <v>31</v>
      </c>
      <c r="H1140" s="50" t="s">
        <v>241</v>
      </c>
      <c r="I1140" s="45"/>
      <c r="J1140" s="324"/>
      <c r="K1140" s="324"/>
      <c r="L1140" s="46"/>
      <c r="M1140" s="46"/>
      <c r="N1140" s="39">
        <f t="shared" si="278"/>
        <v>0</v>
      </c>
      <c r="O1140" s="220">
        <f t="shared" si="275"/>
        <v>0</v>
      </c>
      <c r="P1140" s="80"/>
    </row>
    <row r="1141" spans="1:18" ht="30" hidden="1" customHeight="1" x14ac:dyDescent="0.25">
      <c r="A1141" s="199"/>
      <c r="B1141" s="199"/>
      <c r="C1141" s="199"/>
      <c r="D1141" s="199"/>
      <c r="E1141" s="196"/>
      <c r="F1141" s="50" t="s">
        <v>242</v>
      </c>
      <c r="G1141" s="205">
        <v>31</v>
      </c>
      <c r="H1141" s="50" t="s">
        <v>243</v>
      </c>
      <c r="I1141" s="45">
        <v>1000</v>
      </c>
      <c r="J1141" s="324">
        <f>K1141-I1141</f>
        <v>0</v>
      </c>
      <c r="K1141" s="324">
        <v>1000</v>
      </c>
      <c r="L1141" s="46">
        <v>1000</v>
      </c>
      <c r="M1141" s="46">
        <v>1000</v>
      </c>
      <c r="N1141" s="39">
        <f t="shared" si="278"/>
        <v>0</v>
      </c>
      <c r="O1141" s="220">
        <f t="shared" si="275"/>
        <v>0</v>
      </c>
      <c r="P1141" s="80"/>
    </row>
    <row r="1142" spans="1:18" ht="42.75" hidden="1" customHeight="1" x14ac:dyDescent="0.25">
      <c r="A1142" s="197"/>
      <c r="B1142" s="197"/>
      <c r="C1142" s="197"/>
      <c r="D1142" s="197"/>
      <c r="E1142" s="197"/>
      <c r="F1142" s="54"/>
      <c r="G1142" s="205">
        <v>31</v>
      </c>
      <c r="H1142" s="241" t="s">
        <v>368</v>
      </c>
      <c r="I1142" s="54"/>
      <c r="J1142" s="326"/>
      <c r="K1142" s="326"/>
      <c r="L1142" s="69"/>
      <c r="M1142" s="69"/>
      <c r="N1142" s="39">
        <f t="shared" si="278"/>
        <v>0</v>
      </c>
      <c r="O1142" s="220">
        <f t="shared" si="275"/>
        <v>0</v>
      </c>
    </row>
    <row r="1143" spans="1:18" ht="20.100000000000001" hidden="1" customHeight="1" x14ac:dyDescent="0.25">
      <c r="A1143" s="197"/>
      <c r="B1143" s="197"/>
      <c r="C1143" s="197"/>
      <c r="D1143" s="197"/>
      <c r="E1143" s="197"/>
      <c r="F1143" s="54"/>
      <c r="G1143" s="205">
        <v>31</v>
      </c>
      <c r="H1143" s="241" t="s">
        <v>290</v>
      </c>
      <c r="I1143" s="45"/>
      <c r="J1143" s="324"/>
      <c r="K1143" s="324"/>
      <c r="L1143" s="43"/>
      <c r="M1143" s="43"/>
      <c r="N1143" s="39">
        <f t="shared" si="278"/>
        <v>0</v>
      </c>
      <c r="O1143" s="220">
        <f t="shared" si="275"/>
        <v>0</v>
      </c>
    </row>
    <row r="1144" spans="1:18" s="32" customFormat="1" ht="20.100000000000001" hidden="1" customHeight="1" x14ac:dyDescent="0.25">
      <c r="A1144" s="197">
        <v>4</v>
      </c>
      <c r="B1144" s="197"/>
      <c r="C1144" s="197"/>
      <c r="D1144" s="197"/>
      <c r="E1144" s="197"/>
      <c r="F1144" s="54"/>
      <c r="G1144" s="205">
        <v>31</v>
      </c>
      <c r="H1144" s="55" t="s">
        <v>329</v>
      </c>
      <c r="I1144" s="45"/>
      <c r="J1144" s="324"/>
      <c r="K1144" s="324"/>
      <c r="L1144" s="43"/>
      <c r="M1144" s="43"/>
      <c r="N1144" s="39">
        <f t="shared" si="278"/>
        <v>0</v>
      </c>
      <c r="O1144" s="220">
        <f t="shared" si="275"/>
        <v>0</v>
      </c>
      <c r="P1144" s="311"/>
      <c r="Q1144" s="31"/>
      <c r="R1144" s="31"/>
    </row>
    <row r="1145" spans="1:18" s="32" customFormat="1" ht="28.5" hidden="1" customHeight="1" x14ac:dyDescent="0.25">
      <c r="A1145" s="197"/>
      <c r="B1145" s="197">
        <v>41</v>
      </c>
      <c r="C1145" s="197"/>
      <c r="D1145" s="197"/>
      <c r="E1145" s="197"/>
      <c r="F1145" s="54"/>
      <c r="G1145" s="205">
        <v>31</v>
      </c>
      <c r="H1145" s="55" t="s">
        <v>60</v>
      </c>
      <c r="I1145" s="45"/>
      <c r="J1145" s="324"/>
      <c r="K1145" s="324"/>
      <c r="L1145" s="43"/>
      <c r="M1145" s="43"/>
      <c r="N1145" s="39">
        <f t="shared" si="278"/>
        <v>0</v>
      </c>
      <c r="O1145" s="220">
        <f t="shared" si="275"/>
        <v>0</v>
      </c>
      <c r="P1145" s="311"/>
      <c r="Q1145" s="31"/>
      <c r="R1145" s="31"/>
    </row>
    <row r="1146" spans="1:18" s="32" customFormat="1" ht="20.100000000000001" hidden="1" customHeight="1" x14ac:dyDescent="0.25">
      <c r="A1146" s="197"/>
      <c r="B1146" s="197"/>
      <c r="C1146" s="197">
        <v>412</v>
      </c>
      <c r="D1146" s="197"/>
      <c r="E1146" s="197"/>
      <c r="F1146" s="54"/>
      <c r="G1146" s="205">
        <v>31</v>
      </c>
      <c r="H1146" s="55" t="s">
        <v>330</v>
      </c>
      <c r="I1146" s="45"/>
      <c r="J1146" s="324"/>
      <c r="K1146" s="324"/>
      <c r="L1146" s="43"/>
      <c r="M1146" s="43"/>
      <c r="N1146" s="39">
        <f t="shared" si="278"/>
        <v>0</v>
      </c>
      <c r="O1146" s="220">
        <f t="shared" si="275"/>
        <v>0</v>
      </c>
      <c r="P1146" s="311"/>
      <c r="Q1146" s="31"/>
      <c r="R1146" s="31"/>
    </row>
    <row r="1147" spans="1:18" ht="20.100000000000001" hidden="1" customHeight="1" x14ac:dyDescent="0.25">
      <c r="A1147" s="199"/>
      <c r="B1147" s="199"/>
      <c r="C1147" s="199"/>
      <c r="D1147" s="199">
        <v>4123</v>
      </c>
      <c r="E1147" s="199"/>
      <c r="F1147" s="56"/>
      <c r="G1147" s="205">
        <v>31</v>
      </c>
      <c r="H1147" s="50" t="s">
        <v>62</v>
      </c>
      <c r="I1147" s="45"/>
      <c r="J1147" s="324"/>
      <c r="K1147" s="324"/>
      <c r="L1147" s="43"/>
      <c r="M1147" s="43"/>
      <c r="N1147" s="39">
        <f t="shared" si="278"/>
        <v>0</v>
      </c>
      <c r="O1147" s="220">
        <f t="shared" si="275"/>
        <v>0</v>
      </c>
    </row>
    <row r="1148" spans="1:18" ht="20.100000000000001" hidden="1" customHeight="1" x14ac:dyDescent="0.25">
      <c r="A1148" s="199"/>
      <c r="B1148" s="199"/>
      <c r="C1148" s="199"/>
      <c r="D1148" s="199"/>
      <c r="E1148" s="196" t="s">
        <v>331</v>
      </c>
      <c r="F1148" s="50"/>
      <c r="G1148" s="205">
        <v>31</v>
      </c>
      <c r="H1148" s="50" t="s">
        <v>62</v>
      </c>
      <c r="I1148" s="45"/>
      <c r="J1148" s="324"/>
      <c r="K1148" s="324"/>
      <c r="L1148" s="43"/>
      <c r="M1148" s="43"/>
      <c r="N1148" s="39">
        <f t="shared" si="278"/>
        <v>0</v>
      </c>
      <c r="O1148" s="220">
        <f t="shared" si="275"/>
        <v>0</v>
      </c>
    </row>
    <row r="1149" spans="1:18" ht="20.100000000000001" hidden="1" customHeight="1" x14ac:dyDescent="0.25">
      <c r="A1149" s="199"/>
      <c r="B1149" s="199"/>
      <c r="C1149" s="199"/>
      <c r="D1149" s="199"/>
      <c r="E1149" s="196"/>
      <c r="F1149" s="50" t="s">
        <v>332</v>
      </c>
      <c r="G1149" s="205">
        <v>31</v>
      </c>
      <c r="H1149" s="50" t="s">
        <v>62</v>
      </c>
      <c r="I1149" s="45"/>
      <c r="J1149" s="324"/>
      <c r="K1149" s="324"/>
      <c r="L1149" s="43"/>
      <c r="M1149" s="43"/>
      <c r="N1149" s="39">
        <f t="shared" si="278"/>
        <v>0</v>
      </c>
      <c r="O1149" s="220">
        <f t="shared" si="275"/>
        <v>0</v>
      </c>
    </row>
    <row r="1150" spans="1:18" s="32" customFormat="1" ht="20.100000000000001" hidden="1" customHeight="1" x14ac:dyDescent="0.25">
      <c r="A1150" s="197"/>
      <c r="B1150" s="197">
        <v>42</v>
      </c>
      <c r="C1150" s="197"/>
      <c r="D1150" s="197"/>
      <c r="E1150" s="197"/>
      <c r="F1150" s="54"/>
      <c r="G1150" s="205">
        <v>31</v>
      </c>
      <c r="H1150" s="55" t="s">
        <v>63</v>
      </c>
      <c r="I1150" s="45"/>
      <c r="J1150" s="324"/>
      <c r="K1150" s="324"/>
      <c r="L1150" s="43"/>
      <c r="M1150" s="43"/>
      <c r="N1150" s="39">
        <f t="shared" si="278"/>
        <v>0</v>
      </c>
      <c r="O1150" s="220">
        <f t="shared" si="275"/>
        <v>0</v>
      </c>
      <c r="P1150" s="311"/>
      <c r="Q1150" s="31"/>
      <c r="R1150" s="31"/>
    </row>
    <row r="1151" spans="1:18" s="32" customFormat="1" ht="20.100000000000001" hidden="1" customHeight="1" x14ac:dyDescent="0.25">
      <c r="A1151" s="197"/>
      <c r="B1151" s="197"/>
      <c r="C1151" s="197">
        <v>422</v>
      </c>
      <c r="D1151" s="197"/>
      <c r="E1151" s="197"/>
      <c r="F1151" s="54"/>
      <c r="G1151" s="205">
        <v>31</v>
      </c>
      <c r="H1151" s="55" t="s">
        <v>369</v>
      </c>
      <c r="I1151" s="45"/>
      <c r="J1151" s="324"/>
      <c r="K1151" s="324"/>
      <c r="L1151" s="43"/>
      <c r="M1151" s="43"/>
      <c r="N1151" s="39">
        <f t="shared" si="278"/>
        <v>0</v>
      </c>
      <c r="O1151" s="220">
        <f t="shared" si="275"/>
        <v>0</v>
      </c>
      <c r="P1151" s="311"/>
      <c r="Q1151" s="31"/>
      <c r="R1151" s="31"/>
    </row>
    <row r="1152" spans="1:18" ht="20.100000000000001" hidden="1" customHeight="1" x14ac:dyDescent="0.25">
      <c r="A1152" s="199"/>
      <c r="B1152" s="199"/>
      <c r="C1152" s="199"/>
      <c r="D1152" s="199">
        <v>4221</v>
      </c>
      <c r="E1152" s="199"/>
      <c r="F1152" s="56"/>
      <c r="G1152" s="205">
        <v>31</v>
      </c>
      <c r="H1152" s="50" t="s">
        <v>65</v>
      </c>
      <c r="I1152" s="45"/>
      <c r="J1152" s="324"/>
      <c r="K1152" s="324"/>
      <c r="L1152" s="43"/>
      <c r="M1152" s="43"/>
      <c r="N1152" s="39">
        <f t="shared" si="278"/>
        <v>0</v>
      </c>
      <c r="O1152" s="220">
        <f t="shared" si="275"/>
        <v>0</v>
      </c>
    </row>
    <row r="1153" spans="1:18" ht="20.100000000000001" hidden="1" customHeight="1" x14ac:dyDescent="0.25">
      <c r="A1153" s="199"/>
      <c r="B1153" s="199"/>
      <c r="C1153" s="199"/>
      <c r="D1153" s="199"/>
      <c r="E1153" s="196" t="s">
        <v>333</v>
      </c>
      <c r="F1153" s="50"/>
      <c r="G1153" s="205">
        <v>31</v>
      </c>
      <c r="H1153" s="50" t="s">
        <v>334</v>
      </c>
      <c r="I1153" s="45"/>
      <c r="J1153" s="324"/>
      <c r="K1153" s="324"/>
      <c r="L1153" s="43"/>
      <c r="M1153" s="43"/>
      <c r="N1153" s="39">
        <f t="shared" si="278"/>
        <v>0</v>
      </c>
      <c r="O1153" s="220">
        <f t="shared" si="275"/>
        <v>0</v>
      </c>
    </row>
    <row r="1154" spans="1:18" ht="20.100000000000001" hidden="1" customHeight="1" x14ac:dyDescent="0.25">
      <c r="A1154" s="199"/>
      <c r="B1154" s="199"/>
      <c r="C1154" s="199"/>
      <c r="D1154" s="199"/>
      <c r="E1154" s="196"/>
      <c r="F1154" s="50" t="s">
        <v>335</v>
      </c>
      <c r="G1154" s="205">
        <v>31</v>
      </c>
      <c r="H1154" s="50" t="s">
        <v>334</v>
      </c>
      <c r="I1154" s="45"/>
      <c r="J1154" s="324"/>
      <c r="K1154" s="324"/>
      <c r="L1154" s="43"/>
      <c r="M1154" s="43"/>
      <c r="N1154" s="39">
        <f t="shared" si="278"/>
        <v>0</v>
      </c>
      <c r="O1154" s="220">
        <f t="shared" si="275"/>
        <v>0</v>
      </c>
    </row>
    <row r="1155" spans="1:18" ht="20.100000000000001" hidden="1" customHeight="1" x14ac:dyDescent="0.25">
      <c r="A1155" s="199"/>
      <c r="B1155" s="199"/>
      <c r="C1155" s="199"/>
      <c r="D1155" s="199"/>
      <c r="E1155" s="196" t="s">
        <v>336</v>
      </c>
      <c r="F1155" s="50"/>
      <c r="G1155" s="205">
        <v>31</v>
      </c>
      <c r="H1155" s="50" t="s">
        <v>337</v>
      </c>
      <c r="I1155" s="45"/>
      <c r="J1155" s="324"/>
      <c r="K1155" s="324"/>
      <c r="L1155" s="43"/>
      <c r="M1155" s="43"/>
      <c r="N1155" s="39">
        <f t="shared" si="278"/>
        <v>0</v>
      </c>
      <c r="O1155" s="220">
        <f t="shared" si="275"/>
        <v>0</v>
      </c>
    </row>
    <row r="1156" spans="1:18" ht="20.100000000000001" hidden="1" customHeight="1" x14ac:dyDescent="0.25">
      <c r="A1156" s="199"/>
      <c r="B1156" s="199"/>
      <c r="C1156" s="199"/>
      <c r="D1156" s="199"/>
      <c r="E1156" s="196"/>
      <c r="F1156" s="50" t="s">
        <v>338</v>
      </c>
      <c r="G1156" s="205">
        <v>31</v>
      </c>
      <c r="H1156" s="50" t="s">
        <v>337</v>
      </c>
      <c r="I1156" s="45"/>
      <c r="J1156" s="324"/>
      <c r="K1156" s="324"/>
      <c r="L1156" s="43"/>
      <c r="M1156" s="43"/>
      <c r="N1156" s="39">
        <f t="shared" si="278"/>
        <v>0</v>
      </c>
      <c r="O1156" s="220">
        <f t="shared" si="275"/>
        <v>0</v>
      </c>
    </row>
    <row r="1157" spans="1:18" ht="20.100000000000001" hidden="1" customHeight="1" x14ac:dyDescent="0.25">
      <c r="A1157" s="199"/>
      <c r="B1157" s="199"/>
      <c r="C1157" s="199"/>
      <c r="D1157" s="199">
        <v>4224</v>
      </c>
      <c r="E1157" s="199"/>
      <c r="F1157" s="56"/>
      <c r="G1157" s="205">
        <v>31</v>
      </c>
      <c r="H1157" s="50" t="s">
        <v>66</v>
      </c>
      <c r="I1157" s="45"/>
      <c r="J1157" s="324"/>
      <c r="K1157" s="324"/>
      <c r="L1157" s="43"/>
      <c r="M1157" s="43"/>
      <c r="N1157" s="39">
        <f t="shared" si="278"/>
        <v>0</v>
      </c>
      <c r="O1157" s="220">
        <f t="shared" si="275"/>
        <v>0</v>
      </c>
    </row>
    <row r="1158" spans="1:18" ht="20.100000000000001" hidden="1" customHeight="1" x14ac:dyDescent="0.25">
      <c r="A1158" s="199"/>
      <c r="B1158" s="199"/>
      <c r="C1158" s="199"/>
      <c r="D1158" s="199"/>
      <c r="E1158" s="196" t="s">
        <v>339</v>
      </c>
      <c r="F1158" s="50"/>
      <c r="G1158" s="205">
        <v>31</v>
      </c>
      <c r="H1158" s="50" t="s">
        <v>340</v>
      </c>
      <c r="I1158" s="45"/>
      <c r="J1158" s="324"/>
      <c r="K1158" s="324"/>
      <c r="L1158" s="43"/>
      <c r="M1158" s="43"/>
      <c r="N1158" s="39">
        <f t="shared" si="278"/>
        <v>0</v>
      </c>
      <c r="O1158" s="220">
        <f t="shared" si="275"/>
        <v>0</v>
      </c>
    </row>
    <row r="1159" spans="1:18" ht="20.100000000000001" hidden="1" customHeight="1" x14ac:dyDescent="0.25">
      <c r="A1159" s="199"/>
      <c r="B1159" s="199"/>
      <c r="C1159" s="199"/>
      <c r="D1159" s="199"/>
      <c r="E1159" s="196"/>
      <c r="F1159" s="50" t="s">
        <v>341</v>
      </c>
      <c r="G1159" s="205">
        <v>31</v>
      </c>
      <c r="H1159" s="50" t="s">
        <v>340</v>
      </c>
      <c r="I1159" s="45"/>
      <c r="J1159" s="324"/>
      <c r="K1159" s="324"/>
      <c r="L1159" s="43"/>
      <c r="M1159" s="43"/>
      <c r="N1159" s="39">
        <f t="shared" si="278"/>
        <v>0</v>
      </c>
      <c r="O1159" s="220">
        <f t="shared" si="275"/>
        <v>0</v>
      </c>
    </row>
    <row r="1160" spans="1:18" ht="20.100000000000001" hidden="1" customHeight="1" x14ac:dyDescent="0.25">
      <c r="A1160" s="199"/>
      <c r="B1160" s="199"/>
      <c r="C1160" s="199"/>
      <c r="D1160" s="199"/>
      <c r="E1160" s="196" t="s">
        <v>342</v>
      </c>
      <c r="F1160" s="50"/>
      <c r="G1160" s="205">
        <v>31</v>
      </c>
      <c r="H1160" s="50" t="s">
        <v>343</v>
      </c>
      <c r="I1160" s="45"/>
      <c r="J1160" s="324"/>
      <c r="K1160" s="324"/>
      <c r="L1160" s="43"/>
      <c r="M1160" s="43"/>
      <c r="N1160" s="39">
        <f t="shared" si="278"/>
        <v>0</v>
      </c>
      <c r="O1160" s="220">
        <f t="shared" si="275"/>
        <v>0</v>
      </c>
    </row>
    <row r="1161" spans="1:18" ht="20.100000000000001" hidden="1" customHeight="1" x14ac:dyDescent="0.25">
      <c r="A1161" s="199"/>
      <c r="B1161" s="199"/>
      <c r="C1161" s="199"/>
      <c r="D1161" s="199"/>
      <c r="E1161" s="196"/>
      <c r="F1161" s="50" t="s">
        <v>344</v>
      </c>
      <c r="G1161" s="205">
        <v>31</v>
      </c>
      <c r="H1161" s="50" t="s">
        <v>343</v>
      </c>
      <c r="I1161" s="45"/>
      <c r="J1161" s="324"/>
      <c r="K1161" s="324"/>
      <c r="L1161" s="43"/>
      <c r="M1161" s="43"/>
      <c r="N1161" s="39">
        <f t="shared" si="278"/>
        <v>0</v>
      </c>
      <c r="O1161" s="220">
        <f t="shared" si="275"/>
        <v>0</v>
      </c>
    </row>
    <row r="1162" spans="1:18" ht="24.75" customHeight="1" x14ac:dyDescent="0.25">
      <c r="A1162" s="263"/>
      <c r="B1162" s="263"/>
      <c r="C1162" s="263"/>
      <c r="D1162" s="263"/>
      <c r="E1162" s="263"/>
      <c r="F1162" s="264"/>
      <c r="G1162" s="264"/>
      <c r="H1162" s="264" t="s">
        <v>494</v>
      </c>
      <c r="I1162" s="264"/>
      <c r="J1162" s="328"/>
      <c r="K1162" s="328"/>
      <c r="L1162" s="70"/>
      <c r="M1162" s="70"/>
      <c r="N1162" s="39"/>
      <c r="O1162" s="220"/>
    </row>
    <row r="1163" spans="1:18" ht="20.100000000000001" customHeight="1" x14ac:dyDescent="0.25">
      <c r="A1163" s="197"/>
      <c r="B1163" s="197"/>
      <c r="C1163" s="197"/>
      <c r="D1163" s="197"/>
      <c r="E1163" s="197"/>
      <c r="F1163" s="54"/>
      <c r="G1163" s="54"/>
      <c r="H1163" s="55" t="s">
        <v>384</v>
      </c>
      <c r="I1163" s="45"/>
      <c r="J1163" s="324"/>
      <c r="K1163" s="324"/>
      <c r="L1163" s="71"/>
      <c r="M1163" s="71"/>
      <c r="N1163" s="39">
        <f t="shared" si="278"/>
        <v>0</v>
      </c>
      <c r="O1163" s="220">
        <f t="shared" si="275"/>
        <v>0</v>
      </c>
    </row>
    <row r="1164" spans="1:18" s="32" customFormat="1" ht="20.100000000000001" customHeight="1" x14ac:dyDescent="0.25">
      <c r="A1164" s="197">
        <v>3</v>
      </c>
      <c r="B1164" s="197"/>
      <c r="C1164" s="197"/>
      <c r="D1164" s="197"/>
      <c r="E1164" s="197"/>
      <c r="F1164" s="54"/>
      <c r="G1164" s="205"/>
      <c r="H1164" s="55" t="s">
        <v>82</v>
      </c>
      <c r="I1164" s="37">
        <f>I1165+I1184</f>
        <v>300000</v>
      </c>
      <c r="J1164" s="323">
        <f t="shared" ref="J1164:K1164" si="279">J1165+J1184</f>
        <v>0</v>
      </c>
      <c r="K1164" s="323">
        <f t="shared" si="279"/>
        <v>300000</v>
      </c>
      <c r="L1164" s="52">
        <f>L1165+L1184</f>
        <v>310000</v>
      </c>
      <c r="M1164" s="52">
        <f>M1165+M1184</f>
        <v>310000</v>
      </c>
      <c r="N1164" s="39">
        <f t="shared" si="278"/>
        <v>0</v>
      </c>
      <c r="O1164" s="220">
        <f t="shared" si="275"/>
        <v>0</v>
      </c>
      <c r="P1164" s="311"/>
      <c r="Q1164" s="31"/>
      <c r="R1164" s="31"/>
    </row>
    <row r="1165" spans="1:18" s="32" customFormat="1" ht="20.100000000000001" customHeight="1" x14ac:dyDescent="0.25">
      <c r="A1165" s="197"/>
      <c r="B1165" s="197">
        <v>31</v>
      </c>
      <c r="C1165" s="197"/>
      <c r="D1165" s="197"/>
      <c r="E1165" s="197"/>
      <c r="F1165" s="54"/>
      <c r="G1165" s="205"/>
      <c r="H1165" s="55" t="s">
        <v>13</v>
      </c>
      <c r="I1165" s="37">
        <f>I1166+I1175</f>
        <v>137000</v>
      </c>
      <c r="J1165" s="323">
        <f>J1166+J1175</f>
        <v>0</v>
      </c>
      <c r="K1165" s="323">
        <f>K1166+K1175</f>
        <v>137000</v>
      </c>
      <c r="L1165" s="43">
        <f>L1166+L1175</f>
        <v>156000</v>
      </c>
      <c r="M1165" s="43">
        <f>M1166+M1175</f>
        <v>156000</v>
      </c>
      <c r="N1165" s="39">
        <f t="shared" si="278"/>
        <v>0</v>
      </c>
      <c r="O1165" s="220">
        <f t="shared" si="275"/>
        <v>0</v>
      </c>
      <c r="P1165" s="311"/>
      <c r="Q1165" s="31"/>
      <c r="R1165" s="31"/>
    </row>
    <row r="1166" spans="1:18" s="166" customFormat="1" ht="20.100000000000001" customHeight="1" x14ac:dyDescent="0.25">
      <c r="A1166" s="197"/>
      <c r="B1166" s="197"/>
      <c r="C1166" s="197">
        <v>311</v>
      </c>
      <c r="D1166" s="197"/>
      <c r="E1166" s="197"/>
      <c r="F1166" s="54"/>
      <c r="G1166" s="205" t="s">
        <v>485</v>
      </c>
      <c r="H1166" s="55" t="s">
        <v>14</v>
      </c>
      <c r="I1166" s="37">
        <f>I1167+I1170</f>
        <v>117600</v>
      </c>
      <c r="J1166" s="323">
        <f>J1167+J1170</f>
        <v>0</v>
      </c>
      <c r="K1166" s="323">
        <f>K1167+K1170</f>
        <v>117600</v>
      </c>
      <c r="L1166" s="164">
        <f>L1167+L1170</f>
        <v>134000</v>
      </c>
      <c r="M1166" s="164">
        <f>M1167+M1170</f>
        <v>134000</v>
      </c>
      <c r="N1166" s="39">
        <f t="shared" si="278"/>
        <v>0</v>
      </c>
      <c r="O1166" s="220">
        <f t="shared" si="275"/>
        <v>0</v>
      </c>
      <c r="P1166" s="311"/>
      <c r="Q1166" s="165"/>
      <c r="R1166" s="165"/>
    </row>
    <row r="1167" spans="1:18" ht="20.100000000000001" hidden="1" customHeight="1" x14ac:dyDescent="0.25">
      <c r="A1167" s="199"/>
      <c r="B1167" s="199"/>
      <c r="C1167" s="199"/>
      <c r="D1167" s="199">
        <v>3111</v>
      </c>
      <c r="E1167" s="199"/>
      <c r="F1167" s="56"/>
      <c r="G1167" s="205" t="s">
        <v>485</v>
      </c>
      <c r="H1167" s="50" t="s">
        <v>15</v>
      </c>
      <c r="I1167" s="45">
        <f t="shared" ref="I1167:M1168" si="280">I1168</f>
        <v>106500</v>
      </c>
      <c r="J1167" s="324">
        <f t="shared" si="280"/>
        <v>0</v>
      </c>
      <c r="K1167" s="324">
        <f t="shared" si="280"/>
        <v>106500</v>
      </c>
      <c r="L1167" s="46">
        <f t="shared" si="280"/>
        <v>121000</v>
      </c>
      <c r="M1167" s="46">
        <f t="shared" si="280"/>
        <v>121000</v>
      </c>
      <c r="N1167" s="39">
        <f t="shared" si="278"/>
        <v>0</v>
      </c>
      <c r="O1167" s="220">
        <f t="shared" si="275"/>
        <v>0</v>
      </c>
    </row>
    <row r="1168" spans="1:18" ht="20.100000000000001" hidden="1" customHeight="1" x14ac:dyDescent="0.25">
      <c r="A1168" s="199"/>
      <c r="B1168" s="199"/>
      <c r="C1168" s="199"/>
      <c r="D1168" s="199"/>
      <c r="E1168" s="196" t="s">
        <v>291</v>
      </c>
      <c r="F1168" s="50"/>
      <c r="G1168" s="205" t="s">
        <v>485</v>
      </c>
      <c r="H1168" s="50" t="s">
        <v>292</v>
      </c>
      <c r="I1168" s="45">
        <f t="shared" si="280"/>
        <v>106500</v>
      </c>
      <c r="J1168" s="324">
        <f t="shared" si="280"/>
        <v>0</v>
      </c>
      <c r="K1168" s="324">
        <f t="shared" si="280"/>
        <v>106500</v>
      </c>
      <c r="L1168" s="46">
        <f t="shared" si="280"/>
        <v>121000</v>
      </c>
      <c r="M1168" s="46">
        <f t="shared" si="280"/>
        <v>121000</v>
      </c>
      <c r="N1168" s="39">
        <f t="shared" si="278"/>
        <v>0</v>
      </c>
      <c r="O1168" s="220">
        <f t="shared" si="275"/>
        <v>0</v>
      </c>
      <c r="P1168" s="317"/>
      <c r="Q1168" s="49"/>
      <c r="R1168" s="47"/>
    </row>
    <row r="1169" spans="1:18" ht="20.100000000000001" hidden="1" customHeight="1" x14ac:dyDescent="0.25">
      <c r="A1169" s="199"/>
      <c r="B1169" s="199"/>
      <c r="C1169" s="199"/>
      <c r="D1169" s="199"/>
      <c r="E1169" s="196"/>
      <c r="F1169" s="50" t="s">
        <v>293</v>
      </c>
      <c r="G1169" s="205" t="s">
        <v>485</v>
      </c>
      <c r="H1169" s="50" t="s">
        <v>292</v>
      </c>
      <c r="I1169" s="45">
        <v>106500</v>
      </c>
      <c r="J1169" s="324">
        <f>K1169-I1169</f>
        <v>0</v>
      </c>
      <c r="K1169" s="324">
        <v>106500</v>
      </c>
      <c r="L1169" s="46">
        <v>121000</v>
      </c>
      <c r="M1169" s="46">
        <v>121000</v>
      </c>
      <c r="N1169" s="39">
        <f t="shared" si="278"/>
        <v>0</v>
      </c>
      <c r="O1169" s="220">
        <f t="shared" si="275"/>
        <v>0</v>
      </c>
      <c r="P1169" s="317"/>
      <c r="Q1169" s="49"/>
      <c r="R1169" s="47"/>
    </row>
    <row r="1170" spans="1:18" ht="20.100000000000001" hidden="1" customHeight="1" x14ac:dyDescent="0.25">
      <c r="A1170" s="199"/>
      <c r="B1170" s="199"/>
      <c r="C1170" s="199"/>
      <c r="D1170" s="199">
        <v>3114</v>
      </c>
      <c r="E1170" s="199"/>
      <c r="F1170" s="56"/>
      <c r="G1170" s="205" t="s">
        <v>485</v>
      </c>
      <c r="H1170" s="50" t="s">
        <v>17</v>
      </c>
      <c r="I1170" s="45">
        <f t="shared" ref="I1170:M1171" si="281">I1171</f>
        <v>11100</v>
      </c>
      <c r="J1170" s="324">
        <f t="shared" si="281"/>
        <v>0</v>
      </c>
      <c r="K1170" s="324">
        <f t="shared" si="281"/>
        <v>11100</v>
      </c>
      <c r="L1170" s="46">
        <f t="shared" si="281"/>
        <v>13000</v>
      </c>
      <c r="M1170" s="46">
        <f t="shared" si="281"/>
        <v>13000</v>
      </c>
      <c r="N1170" s="39">
        <f t="shared" si="278"/>
        <v>0</v>
      </c>
      <c r="O1170" s="220">
        <f t="shared" si="275"/>
        <v>0</v>
      </c>
    </row>
    <row r="1171" spans="1:18" ht="20.100000000000001" hidden="1" customHeight="1" x14ac:dyDescent="0.25">
      <c r="A1171" s="199"/>
      <c r="B1171" s="199"/>
      <c r="C1171" s="199"/>
      <c r="D1171" s="199"/>
      <c r="E1171" s="196" t="s">
        <v>297</v>
      </c>
      <c r="F1171" s="50"/>
      <c r="G1171" s="205" t="s">
        <v>485</v>
      </c>
      <c r="H1171" s="50" t="s">
        <v>17</v>
      </c>
      <c r="I1171" s="45">
        <f t="shared" si="281"/>
        <v>11100</v>
      </c>
      <c r="J1171" s="324">
        <f t="shared" si="281"/>
        <v>0</v>
      </c>
      <c r="K1171" s="324">
        <f t="shared" si="281"/>
        <v>11100</v>
      </c>
      <c r="L1171" s="46">
        <f t="shared" si="281"/>
        <v>13000</v>
      </c>
      <c r="M1171" s="46">
        <f t="shared" si="281"/>
        <v>13000</v>
      </c>
      <c r="N1171" s="39">
        <f t="shared" si="278"/>
        <v>0</v>
      </c>
      <c r="O1171" s="220">
        <f t="shared" si="275"/>
        <v>0</v>
      </c>
    </row>
    <row r="1172" spans="1:18" ht="20.100000000000001" hidden="1" customHeight="1" x14ac:dyDescent="0.25">
      <c r="A1172" s="199"/>
      <c r="B1172" s="199"/>
      <c r="C1172" s="199"/>
      <c r="D1172" s="199"/>
      <c r="E1172" s="196"/>
      <c r="F1172" s="50" t="s">
        <v>298</v>
      </c>
      <c r="G1172" s="205" t="s">
        <v>485</v>
      </c>
      <c r="H1172" s="50" t="s">
        <v>17</v>
      </c>
      <c r="I1172" s="45">
        <v>11100</v>
      </c>
      <c r="J1172" s="324">
        <f>K1172-I1172</f>
        <v>0</v>
      </c>
      <c r="K1172" s="324">
        <v>11100</v>
      </c>
      <c r="L1172" s="46">
        <v>13000</v>
      </c>
      <c r="M1172" s="46">
        <v>13000</v>
      </c>
      <c r="N1172" s="39">
        <f t="shared" si="278"/>
        <v>0</v>
      </c>
      <c r="O1172" s="220">
        <f t="shared" ref="O1172:O1235" si="282">N1172-J1172</f>
        <v>0</v>
      </c>
    </row>
    <row r="1173" spans="1:18" s="32" customFormat="1" ht="20.100000000000001" hidden="1" customHeight="1" x14ac:dyDescent="0.25">
      <c r="A1173" s="197"/>
      <c r="B1173" s="197"/>
      <c r="C1173" s="197">
        <v>312</v>
      </c>
      <c r="D1173" s="197"/>
      <c r="E1173" s="198"/>
      <c r="F1173" s="55"/>
      <c r="G1173" s="205" t="s">
        <v>485</v>
      </c>
      <c r="H1173" s="55" t="s">
        <v>18</v>
      </c>
      <c r="I1173" s="45">
        <f>I1174</f>
        <v>0</v>
      </c>
      <c r="J1173" s="324">
        <f>J1174</f>
        <v>0</v>
      </c>
      <c r="K1173" s="324">
        <f>K1174</f>
        <v>0</v>
      </c>
      <c r="L1173" s="43"/>
      <c r="M1173" s="43"/>
      <c r="N1173" s="39">
        <f t="shared" si="278"/>
        <v>0</v>
      </c>
      <c r="O1173" s="220">
        <f t="shared" si="282"/>
        <v>0</v>
      </c>
      <c r="P1173" s="311"/>
      <c r="Q1173" s="31"/>
      <c r="R1173" s="41"/>
    </row>
    <row r="1174" spans="1:18" ht="20.100000000000001" hidden="1" customHeight="1" x14ac:dyDescent="0.25">
      <c r="A1174" s="199"/>
      <c r="B1174" s="199"/>
      <c r="C1174" s="199"/>
      <c r="D1174" s="199">
        <v>3121</v>
      </c>
      <c r="E1174" s="196"/>
      <c r="F1174" s="50"/>
      <c r="G1174" s="205" t="s">
        <v>485</v>
      </c>
      <c r="H1174" s="50" t="s">
        <v>18</v>
      </c>
      <c r="I1174" s="45">
        <v>0</v>
      </c>
      <c r="J1174" s="324">
        <v>0</v>
      </c>
      <c r="K1174" s="324">
        <v>0</v>
      </c>
      <c r="L1174" s="43"/>
      <c r="M1174" s="43"/>
      <c r="N1174" s="39">
        <f t="shared" si="278"/>
        <v>0</v>
      </c>
      <c r="O1174" s="220">
        <f t="shared" si="282"/>
        <v>0</v>
      </c>
      <c r="R1174" s="47"/>
    </row>
    <row r="1175" spans="1:18" s="166" customFormat="1" ht="20.100000000000001" customHeight="1" x14ac:dyDescent="0.25">
      <c r="A1175" s="197"/>
      <c r="B1175" s="197"/>
      <c r="C1175" s="197">
        <v>313</v>
      </c>
      <c r="D1175" s="197"/>
      <c r="E1175" s="197"/>
      <c r="F1175" s="54"/>
      <c r="G1175" s="205" t="s">
        <v>485</v>
      </c>
      <c r="H1175" s="55" t="s">
        <v>101</v>
      </c>
      <c r="I1175" s="37">
        <f>I1176+I1181</f>
        <v>19400</v>
      </c>
      <c r="J1175" s="323">
        <f>J1176+J1181</f>
        <v>0</v>
      </c>
      <c r="K1175" s="323">
        <f>K1176+K1181</f>
        <v>19400</v>
      </c>
      <c r="L1175" s="164">
        <f>L1176+L1181</f>
        <v>22000</v>
      </c>
      <c r="M1175" s="164">
        <f>M1176+M1181</f>
        <v>22000</v>
      </c>
      <c r="N1175" s="39">
        <f t="shared" si="278"/>
        <v>0</v>
      </c>
      <c r="O1175" s="220">
        <f t="shared" si="282"/>
        <v>0</v>
      </c>
      <c r="P1175" s="311"/>
      <c r="Q1175" s="165"/>
      <c r="R1175" s="165"/>
    </row>
    <row r="1176" spans="1:18" ht="27.75" hidden="1" customHeight="1" x14ac:dyDescent="0.25">
      <c r="A1176" s="199"/>
      <c r="B1176" s="199"/>
      <c r="C1176" s="199"/>
      <c r="D1176" s="199">
        <v>3132</v>
      </c>
      <c r="E1176" s="199"/>
      <c r="F1176" s="56"/>
      <c r="G1176" s="205" t="s">
        <v>485</v>
      </c>
      <c r="H1176" s="50" t="s">
        <v>20</v>
      </c>
      <c r="I1176" s="45">
        <f>I1177+I1179</f>
        <v>19400</v>
      </c>
      <c r="J1176" s="324">
        <f>J1177+J1179</f>
        <v>0</v>
      </c>
      <c r="K1176" s="324">
        <f>K1177+K1179</f>
        <v>19400</v>
      </c>
      <c r="L1176" s="46">
        <f>L1177+L1179</f>
        <v>20500</v>
      </c>
      <c r="M1176" s="46">
        <f>M1177+M1179</f>
        <v>20500</v>
      </c>
      <c r="N1176" s="39">
        <f t="shared" si="278"/>
        <v>0</v>
      </c>
      <c r="O1176" s="220">
        <f t="shared" si="282"/>
        <v>0</v>
      </c>
      <c r="R1176" s="47"/>
    </row>
    <row r="1177" spans="1:18" ht="31.5" hidden="1" customHeight="1" x14ac:dyDescent="0.25">
      <c r="A1177" s="199"/>
      <c r="B1177" s="199"/>
      <c r="C1177" s="199"/>
      <c r="D1177" s="199"/>
      <c r="E1177" s="196" t="s">
        <v>302</v>
      </c>
      <c r="F1177" s="50"/>
      <c r="G1177" s="205" t="s">
        <v>485</v>
      </c>
      <c r="H1177" s="50" t="s">
        <v>20</v>
      </c>
      <c r="I1177" s="45">
        <f>I1178</f>
        <v>19400</v>
      </c>
      <c r="J1177" s="324">
        <f>J1178</f>
        <v>0</v>
      </c>
      <c r="K1177" s="324">
        <f>K1178</f>
        <v>19400</v>
      </c>
      <c r="L1177" s="46">
        <f>L1178</f>
        <v>20000</v>
      </c>
      <c r="M1177" s="46">
        <f>M1178</f>
        <v>20000</v>
      </c>
      <c r="N1177" s="39">
        <f t="shared" si="278"/>
        <v>0</v>
      </c>
      <c r="O1177" s="220">
        <f t="shared" si="282"/>
        <v>0</v>
      </c>
    </row>
    <row r="1178" spans="1:18" ht="20.100000000000001" hidden="1" customHeight="1" x14ac:dyDescent="0.25">
      <c r="A1178" s="199"/>
      <c r="B1178" s="199"/>
      <c r="C1178" s="199"/>
      <c r="D1178" s="199"/>
      <c r="E1178" s="196"/>
      <c r="F1178" s="50" t="s">
        <v>303</v>
      </c>
      <c r="G1178" s="205" t="s">
        <v>485</v>
      </c>
      <c r="H1178" s="50" t="s">
        <v>20</v>
      </c>
      <c r="I1178" s="45">
        <v>19400</v>
      </c>
      <c r="J1178" s="324">
        <f>K1178-I1178</f>
        <v>0</v>
      </c>
      <c r="K1178" s="324">
        <v>19400</v>
      </c>
      <c r="L1178" s="46">
        <v>20000</v>
      </c>
      <c r="M1178" s="46">
        <v>20000</v>
      </c>
      <c r="N1178" s="39">
        <f t="shared" si="278"/>
        <v>0</v>
      </c>
      <c r="O1178" s="220">
        <f t="shared" si="282"/>
        <v>0</v>
      </c>
    </row>
    <row r="1179" spans="1:18" ht="30" hidden="1" customHeight="1" x14ac:dyDescent="0.25">
      <c r="A1179" s="199"/>
      <c r="B1179" s="199"/>
      <c r="C1179" s="199"/>
      <c r="D1179" s="199"/>
      <c r="E1179" s="196" t="s">
        <v>304</v>
      </c>
      <c r="F1179" s="50"/>
      <c r="G1179" s="205" t="s">
        <v>468</v>
      </c>
      <c r="H1179" s="50" t="s">
        <v>102</v>
      </c>
      <c r="I1179" s="45">
        <f>I1180</f>
        <v>0</v>
      </c>
      <c r="J1179" s="324">
        <f>J1180</f>
        <v>0</v>
      </c>
      <c r="K1179" s="324">
        <f>K1180</f>
        <v>0</v>
      </c>
      <c r="L1179" s="46">
        <f>L1180</f>
        <v>500</v>
      </c>
      <c r="M1179" s="46">
        <f>M1180</f>
        <v>500</v>
      </c>
      <c r="N1179" s="39">
        <f t="shared" si="278"/>
        <v>0</v>
      </c>
      <c r="O1179" s="220">
        <f t="shared" si="282"/>
        <v>0</v>
      </c>
      <c r="R1179" s="47"/>
    </row>
    <row r="1180" spans="1:18" ht="30" hidden="1" customHeight="1" x14ac:dyDescent="0.25">
      <c r="A1180" s="199"/>
      <c r="B1180" s="199"/>
      <c r="C1180" s="199"/>
      <c r="D1180" s="199"/>
      <c r="E1180" s="196"/>
      <c r="F1180" s="50" t="s">
        <v>305</v>
      </c>
      <c r="G1180" s="205" t="s">
        <v>468</v>
      </c>
      <c r="H1180" s="50" t="s">
        <v>102</v>
      </c>
      <c r="I1180" s="45">
        <v>0</v>
      </c>
      <c r="J1180" s="324">
        <f>K1180-I1180</f>
        <v>0</v>
      </c>
      <c r="K1180" s="324">
        <v>0</v>
      </c>
      <c r="L1180" s="46">
        <v>500</v>
      </c>
      <c r="M1180" s="46">
        <v>500</v>
      </c>
      <c r="N1180" s="39">
        <f t="shared" si="278"/>
        <v>0</v>
      </c>
      <c r="O1180" s="220">
        <f t="shared" si="282"/>
        <v>0</v>
      </c>
      <c r="R1180" s="47"/>
    </row>
    <row r="1181" spans="1:18" ht="30.75" hidden="1" customHeight="1" x14ac:dyDescent="0.25">
      <c r="A1181" s="199"/>
      <c r="B1181" s="199"/>
      <c r="C1181" s="199"/>
      <c r="D1181" s="199">
        <v>3133</v>
      </c>
      <c r="E1181" s="199"/>
      <c r="F1181" s="56"/>
      <c r="G1181" s="205" t="s">
        <v>468</v>
      </c>
      <c r="H1181" s="50" t="s">
        <v>21</v>
      </c>
      <c r="I1181" s="45">
        <f t="shared" ref="I1181:M1182" si="283">I1182</f>
        <v>0</v>
      </c>
      <c r="J1181" s="324">
        <f t="shared" si="283"/>
        <v>0</v>
      </c>
      <c r="K1181" s="324">
        <f t="shared" si="283"/>
        <v>0</v>
      </c>
      <c r="L1181" s="46">
        <f t="shared" si="283"/>
        <v>1500</v>
      </c>
      <c r="M1181" s="46">
        <f t="shared" si="283"/>
        <v>1500</v>
      </c>
      <c r="N1181" s="39">
        <f t="shared" si="278"/>
        <v>0</v>
      </c>
      <c r="O1181" s="220">
        <f t="shared" si="282"/>
        <v>0</v>
      </c>
      <c r="R1181" s="47"/>
    </row>
    <row r="1182" spans="1:18" ht="30" hidden="1" customHeight="1" x14ac:dyDescent="0.25">
      <c r="A1182" s="199"/>
      <c r="B1182" s="199"/>
      <c r="C1182" s="199"/>
      <c r="D1182" s="199"/>
      <c r="E1182" s="196" t="s">
        <v>306</v>
      </c>
      <c r="F1182" s="50"/>
      <c r="G1182" s="205" t="s">
        <v>468</v>
      </c>
      <c r="H1182" s="50" t="s">
        <v>21</v>
      </c>
      <c r="I1182" s="45">
        <f t="shared" si="283"/>
        <v>0</v>
      </c>
      <c r="J1182" s="324">
        <f t="shared" si="283"/>
        <v>0</v>
      </c>
      <c r="K1182" s="324">
        <f t="shared" si="283"/>
        <v>0</v>
      </c>
      <c r="L1182" s="46">
        <f t="shared" si="283"/>
        <v>1500</v>
      </c>
      <c r="M1182" s="46">
        <f t="shared" si="283"/>
        <v>1500</v>
      </c>
      <c r="N1182" s="39">
        <f t="shared" si="278"/>
        <v>0</v>
      </c>
      <c r="O1182" s="220">
        <f t="shared" si="282"/>
        <v>0</v>
      </c>
    </row>
    <row r="1183" spans="1:18" ht="30" hidden="1" customHeight="1" x14ac:dyDescent="0.25">
      <c r="A1183" s="199"/>
      <c r="B1183" s="199"/>
      <c r="C1183" s="199"/>
      <c r="D1183" s="199"/>
      <c r="E1183" s="196"/>
      <c r="F1183" s="50" t="s">
        <v>307</v>
      </c>
      <c r="G1183" s="205" t="s">
        <v>468</v>
      </c>
      <c r="H1183" s="50" t="s">
        <v>21</v>
      </c>
      <c r="I1183" s="45">
        <v>0</v>
      </c>
      <c r="J1183" s="324">
        <f>K1183-I1183</f>
        <v>0</v>
      </c>
      <c r="K1183" s="324">
        <v>0</v>
      </c>
      <c r="L1183" s="46">
        <v>1500</v>
      </c>
      <c r="M1183" s="46">
        <v>1500</v>
      </c>
      <c r="N1183" s="39">
        <f t="shared" si="278"/>
        <v>0</v>
      </c>
      <c r="O1183" s="220">
        <f t="shared" si="282"/>
        <v>0</v>
      </c>
    </row>
    <row r="1184" spans="1:18" s="32" customFormat="1" ht="20.100000000000001" customHeight="1" x14ac:dyDescent="0.25">
      <c r="A1184" s="197"/>
      <c r="B1184" s="197">
        <v>32</v>
      </c>
      <c r="C1184" s="197"/>
      <c r="D1184" s="197"/>
      <c r="E1184" s="197"/>
      <c r="F1184" s="54"/>
      <c r="G1184" s="205"/>
      <c r="H1184" s="55" t="s">
        <v>22</v>
      </c>
      <c r="I1184" s="37">
        <f>I1185+I1201+I1225+I1254</f>
        <v>163000</v>
      </c>
      <c r="J1184" s="323">
        <f t="shared" ref="J1184:K1184" si="284">J1185+J1201+J1225+J1254</f>
        <v>0</v>
      </c>
      <c r="K1184" s="323">
        <f t="shared" si="284"/>
        <v>163000</v>
      </c>
      <c r="L1184" s="43">
        <f>L1185+L1201+L1225</f>
        <v>154000</v>
      </c>
      <c r="M1184" s="43">
        <f>M1185+M1201+M1225</f>
        <v>154000</v>
      </c>
      <c r="N1184" s="39">
        <f t="shared" si="278"/>
        <v>0</v>
      </c>
      <c r="O1184" s="220">
        <f t="shared" si="282"/>
        <v>0</v>
      </c>
      <c r="P1184" s="311"/>
      <c r="Q1184" s="31"/>
      <c r="R1184" s="41"/>
    </row>
    <row r="1185" spans="1:18" s="166" customFormat="1" ht="20.100000000000001" customHeight="1" x14ac:dyDescent="0.25">
      <c r="A1185" s="197"/>
      <c r="B1185" s="197"/>
      <c r="C1185" s="197">
        <v>321</v>
      </c>
      <c r="D1185" s="197"/>
      <c r="E1185" s="197"/>
      <c r="F1185" s="54"/>
      <c r="G1185" s="205" t="s">
        <v>485</v>
      </c>
      <c r="H1185" s="55" t="s">
        <v>23</v>
      </c>
      <c r="I1185" s="37">
        <f>I1186+I1195</f>
        <v>4200</v>
      </c>
      <c r="J1185" s="323">
        <f>J1186+J1195</f>
        <v>0</v>
      </c>
      <c r="K1185" s="323">
        <f>K1186+K1195</f>
        <v>4200</v>
      </c>
      <c r="L1185" s="172">
        <f>L1186+L1195</f>
        <v>1700</v>
      </c>
      <c r="M1185" s="172">
        <f>M1186+M1195</f>
        <v>1700</v>
      </c>
      <c r="N1185" s="39">
        <f t="shared" si="278"/>
        <v>0</v>
      </c>
      <c r="O1185" s="220">
        <f t="shared" si="282"/>
        <v>0</v>
      </c>
      <c r="P1185" s="311"/>
      <c r="Q1185" s="165"/>
      <c r="R1185" s="171"/>
    </row>
    <row r="1186" spans="1:18" ht="20.100000000000001" hidden="1" customHeight="1" x14ac:dyDescent="0.25">
      <c r="A1186" s="199"/>
      <c r="B1186" s="199"/>
      <c r="C1186" s="199"/>
      <c r="D1186" s="199">
        <v>3211</v>
      </c>
      <c r="E1186" s="199"/>
      <c r="F1186" s="56"/>
      <c r="G1186" s="205" t="s">
        <v>485</v>
      </c>
      <c r="H1186" s="50" t="s">
        <v>24</v>
      </c>
      <c r="I1186" s="45">
        <f>I1187+I1189</f>
        <v>1700</v>
      </c>
      <c r="J1186" s="324">
        <f>J1187+J1189</f>
        <v>0</v>
      </c>
      <c r="K1186" s="324">
        <f>K1187+K1189</f>
        <v>1700</v>
      </c>
      <c r="L1186" s="46">
        <f t="shared" ref="I1186:M1187" si="285">L1187</f>
        <v>600</v>
      </c>
      <c r="M1186" s="46">
        <f t="shared" si="285"/>
        <v>600</v>
      </c>
      <c r="N1186" s="39">
        <f t="shared" si="278"/>
        <v>0</v>
      </c>
      <c r="O1186" s="220">
        <f t="shared" si="282"/>
        <v>0</v>
      </c>
      <c r="R1186" s="47"/>
    </row>
    <row r="1187" spans="1:18" ht="20.100000000000001" hidden="1" customHeight="1" x14ac:dyDescent="0.25">
      <c r="A1187" s="199"/>
      <c r="B1187" s="199"/>
      <c r="C1187" s="199"/>
      <c r="D1187" s="199"/>
      <c r="E1187" s="196" t="s">
        <v>308</v>
      </c>
      <c r="F1187" s="50"/>
      <c r="G1187" s="205" t="s">
        <v>485</v>
      </c>
      <c r="H1187" s="50" t="s">
        <v>103</v>
      </c>
      <c r="I1187" s="45">
        <f t="shared" si="285"/>
        <v>700</v>
      </c>
      <c r="J1187" s="324">
        <f t="shared" si="285"/>
        <v>0</v>
      </c>
      <c r="K1187" s="324">
        <f t="shared" si="285"/>
        <v>700</v>
      </c>
      <c r="L1187" s="46">
        <f t="shared" si="285"/>
        <v>600</v>
      </c>
      <c r="M1187" s="46">
        <f t="shared" si="285"/>
        <v>600</v>
      </c>
      <c r="N1187" s="39">
        <f t="shared" si="278"/>
        <v>0</v>
      </c>
      <c r="O1187" s="220">
        <f t="shared" si="282"/>
        <v>0</v>
      </c>
    </row>
    <row r="1188" spans="1:18" ht="20.100000000000001" hidden="1" customHeight="1" x14ac:dyDescent="0.25">
      <c r="A1188" s="199"/>
      <c r="B1188" s="199"/>
      <c r="C1188" s="199"/>
      <c r="D1188" s="199"/>
      <c r="E1188" s="196"/>
      <c r="F1188" s="50" t="s">
        <v>309</v>
      </c>
      <c r="G1188" s="205" t="s">
        <v>485</v>
      </c>
      <c r="H1188" s="50" t="s">
        <v>103</v>
      </c>
      <c r="I1188" s="45">
        <v>700</v>
      </c>
      <c r="J1188" s="324">
        <f>K1188-I1188</f>
        <v>0</v>
      </c>
      <c r="K1188" s="324">
        <v>700</v>
      </c>
      <c r="L1188" s="46">
        <v>600</v>
      </c>
      <c r="M1188" s="46">
        <v>600</v>
      </c>
      <c r="N1188" s="39">
        <f t="shared" si="278"/>
        <v>0</v>
      </c>
      <c r="O1188" s="220">
        <f t="shared" si="282"/>
        <v>0</v>
      </c>
    </row>
    <row r="1189" spans="1:18" ht="30" hidden="1" customHeight="1" x14ac:dyDescent="0.25">
      <c r="A1189" s="199"/>
      <c r="B1189" s="199"/>
      <c r="C1189" s="199"/>
      <c r="D1189" s="199"/>
      <c r="E1189" s="196" t="s">
        <v>310</v>
      </c>
      <c r="F1189" s="50"/>
      <c r="G1189" s="205" t="s">
        <v>485</v>
      </c>
      <c r="H1189" s="50" t="s">
        <v>104</v>
      </c>
      <c r="I1189" s="45">
        <f>I1190</f>
        <v>1000</v>
      </c>
      <c r="J1189" s="324">
        <f t="shared" ref="J1189:K1189" si="286">J1190</f>
        <v>0</v>
      </c>
      <c r="K1189" s="324">
        <f t="shared" si="286"/>
        <v>1000</v>
      </c>
      <c r="L1189" s="46"/>
      <c r="M1189" s="46"/>
      <c r="N1189" s="39">
        <f t="shared" si="278"/>
        <v>0</v>
      </c>
      <c r="O1189" s="220">
        <f t="shared" si="282"/>
        <v>0</v>
      </c>
      <c r="R1189" s="47"/>
    </row>
    <row r="1190" spans="1:18" ht="30" hidden="1" customHeight="1" x14ac:dyDescent="0.25">
      <c r="A1190" s="199"/>
      <c r="B1190" s="199"/>
      <c r="C1190" s="199"/>
      <c r="D1190" s="199"/>
      <c r="E1190" s="196"/>
      <c r="F1190" s="50" t="s">
        <v>311</v>
      </c>
      <c r="G1190" s="205" t="s">
        <v>485</v>
      </c>
      <c r="H1190" s="50" t="s">
        <v>104</v>
      </c>
      <c r="I1190" s="45">
        <v>1000</v>
      </c>
      <c r="J1190" s="324">
        <f>K1190-I1190</f>
        <v>0</v>
      </c>
      <c r="K1190" s="324">
        <v>1000</v>
      </c>
      <c r="L1190" s="46"/>
      <c r="M1190" s="46"/>
      <c r="N1190" s="39">
        <f t="shared" si="278"/>
        <v>0</v>
      </c>
      <c r="O1190" s="220">
        <f t="shared" si="282"/>
        <v>0</v>
      </c>
      <c r="R1190" s="47"/>
    </row>
    <row r="1191" spans="1:18" ht="30" hidden="1" customHeight="1" x14ac:dyDescent="0.25">
      <c r="A1191" s="199"/>
      <c r="B1191" s="199"/>
      <c r="C1191" s="199"/>
      <c r="D1191" s="199"/>
      <c r="E1191" s="196" t="s">
        <v>312</v>
      </c>
      <c r="F1191" s="50"/>
      <c r="G1191" s="205" t="s">
        <v>468</v>
      </c>
      <c r="H1191" s="50" t="s">
        <v>357</v>
      </c>
      <c r="I1191" s="45"/>
      <c r="J1191" s="324"/>
      <c r="K1191" s="324"/>
      <c r="L1191" s="46"/>
      <c r="M1191" s="46"/>
      <c r="N1191" s="39">
        <f t="shared" si="278"/>
        <v>0</v>
      </c>
      <c r="O1191" s="220">
        <f t="shared" si="282"/>
        <v>0</v>
      </c>
      <c r="R1191" s="47"/>
    </row>
    <row r="1192" spans="1:18" ht="30" hidden="1" customHeight="1" x14ac:dyDescent="0.25">
      <c r="A1192" s="199"/>
      <c r="B1192" s="199"/>
      <c r="C1192" s="199"/>
      <c r="D1192" s="199"/>
      <c r="E1192" s="196"/>
      <c r="F1192" s="50" t="s">
        <v>313</v>
      </c>
      <c r="G1192" s="205" t="s">
        <v>468</v>
      </c>
      <c r="H1192" s="50" t="s">
        <v>357</v>
      </c>
      <c r="I1192" s="45"/>
      <c r="J1192" s="324"/>
      <c r="K1192" s="324"/>
      <c r="L1192" s="46"/>
      <c r="M1192" s="46"/>
      <c r="N1192" s="39">
        <f t="shared" si="278"/>
        <v>0</v>
      </c>
      <c r="O1192" s="220">
        <f t="shared" si="282"/>
        <v>0</v>
      </c>
      <c r="R1192" s="47"/>
    </row>
    <row r="1193" spans="1:18" ht="20.100000000000001" hidden="1" customHeight="1" x14ac:dyDescent="0.25">
      <c r="A1193" s="199"/>
      <c r="B1193" s="199"/>
      <c r="C1193" s="199"/>
      <c r="D1193" s="199"/>
      <c r="E1193" s="196" t="s">
        <v>314</v>
      </c>
      <c r="F1193" s="50"/>
      <c r="G1193" s="205" t="s">
        <v>468</v>
      </c>
      <c r="H1193" s="50" t="s">
        <v>106</v>
      </c>
      <c r="I1193" s="45"/>
      <c r="J1193" s="324"/>
      <c r="K1193" s="324"/>
      <c r="L1193" s="46"/>
      <c r="M1193" s="46"/>
      <c r="N1193" s="39">
        <f t="shared" si="278"/>
        <v>0</v>
      </c>
      <c r="O1193" s="220">
        <f t="shared" si="282"/>
        <v>0</v>
      </c>
      <c r="R1193" s="47"/>
    </row>
    <row r="1194" spans="1:18" ht="20.100000000000001" hidden="1" customHeight="1" x14ac:dyDescent="0.25">
      <c r="A1194" s="199"/>
      <c r="B1194" s="199"/>
      <c r="C1194" s="199"/>
      <c r="D1194" s="199"/>
      <c r="E1194" s="196"/>
      <c r="F1194" s="50" t="s">
        <v>315</v>
      </c>
      <c r="G1194" s="205" t="s">
        <v>468</v>
      </c>
      <c r="H1194" s="50" t="s">
        <v>106</v>
      </c>
      <c r="I1194" s="45"/>
      <c r="J1194" s="324"/>
      <c r="K1194" s="324"/>
      <c r="L1194" s="46"/>
      <c r="M1194" s="46"/>
      <c r="N1194" s="39">
        <f t="shared" si="278"/>
        <v>0</v>
      </c>
      <c r="O1194" s="220">
        <f t="shared" si="282"/>
        <v>0</v>
      </c>
      <c r="R1194" s="47"/>
    </row>
    <row r="1195" spans="1:18" ht="20.100000000000001" hidden="1" customHeight="1" x14ac:dyDescent="0.25">
      <c r="A1195" s="199"/>
      <c r="B1195" s="199"/>
      <c r="C1195" s="199"/>
      <c r="D1195" s="199">
        <v>3213</v>
      </c>
      <c r="E1195" s="199"/>
      <c r="F1195" s="56"/>
      <c r="G1195" s="205" t="s">
        <v>485</v>
      </c>
      <c r="H1195" s="50" t="s">
        <v>26</v>
      </c>
      <c r="I1195" s="45">
        <f t="shared" ref="I1195:M1196" si="287">I1196</f>
        <v>2500</v>
      </c>
      <c r="J1195" s="324">
        <f t="shared" si="287"/>
        <v>0</v>
      </c>
      <c r="K1195" s="324">
        <f t="shared" si="287"/>
        <v>2500</v>
      </c>
      <c r="L1195" s="46">
        <f t="shared" si="287"/>
        <v>1100</v>
      </c>
      <c r="M1195" s="46">
        <f t="shared" si="287"/>
        <v>1100</v>
      </c>
      <c r="N1195" s="39">
        <f t="shared" si="278"/>
        <v>0</v>
      </c>
      <c r="O1195" s="220">
        <f t="shared" si="282"/>
        <v>0</v>
      </c>
      <c r="R1195" s="47"/>
    </row>
    <row r="1196" spans="1:18" ht="20.100000000000001" hidden="1" customHeight="1" x14ac:dyDescent="0.25">
      <c r="A1196" s="199"/>
      <c r="B1196" s="199"/>
      <c r="C1196" s="199"/>
      <c r="D1196" s="199"/>
      <c r="E1196" s="196" t="s">
        <v>109</v>
      </c>
      <c r="F1196" s="50"/>
      <c r="G1196" s="205" t="s">
        <v>485</v>
      </c>
      <c r="H1196" s="50" t="s">
        <v>110</v>
      </c>
      <c r="I1196" s="45">
        <f t="shared" si="287"/>
        <v>2500</v>
      </c>
      <c r="J1196" s="324">
        <f t="shared" si="287"/>
        <v>0</v>
      </c>
      <c r="K1196" s="324">
        <f t="shared" si="287"/>
        <v>2500</v>
      </c>
      <c r="L1196" s="46">
        <f t="shared" si="287"/>
        <v>1100</v>
      </c>
      <c r="M1196" s="46">
        <f t="shared" si="287"/>
        <v>1100</v>
      </c>
      <c r="N1196" s="39">
        <f t="shared" si="278"/>
        <v>0</v>
      </c>
      <c r="O1196" s="220">
        <f t="shared" si="282"/>
        <v>0</v>
      </c>
      <c r="R1196" s="47"/>
    </row>
    <row r="1197" spans="1:18" ht="20.100000000000001" hidden="1" customHeight="1" x14ac:dyDescent="0.25">
      <c r="A1197" s="199"/>
      <c r="B1197" s="199"/>
      <c r="C1197" s="199"/>
      <c r="D1197" s="199"/>
      <c r="E1197" s="196"/>
      <c r="F1197" s="50" t="s">
        <v>111</v>
      </c>
      <c r="G1197" s="205" t="s">
        <v>485</v>
      </c>
      <c r="H1197" s="50" t="s">
        <v>321</v>
      </c>
      <c r="I1197" s="45">
        <v>2500</v>
      </c>
      <c r="J1197" s="324">
        <f>K1197-I1197</f>
        <v>0</v>
      </c>
      <c r="K1197" s="324">
        <v>2500</v>
      </c>
      <c r="L1197" s="46">
        <v>1100</v>
      </c>
      <c r="M1197" s="46">
        <v>1100</v>
      </c>
      <c r="N1197" s="39">
        <f t="shared" si="278"/>
        <v>0</v>
      </c>
      <c r="O1197" s="220">
        <f t="shared" si="282"/>
        <v>0</v>
      </c>
      <c r="R1197" s="47"/>
    </row>
    <row r="1198" spans="1:18" ht="20.100000000000001" hidden="1" customHeight="1" x14ac:dyDescent="0.25">
      <c r="A1198" s="199"/>
      <c r="B1198" s="199"/>
      <c r="C1198" s="199"/>
      <c r="D1198" s="199"/>
      <c r="E1198" s="196"/>
      <c r="F1198" s="50" t="s">
        <v>113</v>
      </c>
      <c r="G1198" s="205" t="s">
        <v>468</v>
      </c>
      <c r="H1198" s="50" t="s">
        <v>322</v>
      </c>
      <c r="I1198" s="45"/>
      <c r="J1198" s="324"/>
      <c r="K1198" s="324"/>
      <c r="L1198" s="43"/>
      <c r="M1198" s="43"/>
      <c r="N1198" s="39">
        <f t="shared" si="278"/>
        <v>0</v>
      </c>
      <c r="O1198" s="220">
        <f t="shared" si="282"/>
        <v>0</v>
      </c>
      <c r="R1198" s="47"/>
    </row>
    <row r="1199" spans="1:18" ht="20.100000000000001" hidden="1" customHeight="1" x14ac:dyDescent="0.25">
      <c r="A1199" s="199"/>
      <c r="B1199" s="199"/>
      <c r="C1199" s="199"/>
      <c r="D1199" s="199"/>
      <c r="E1199" s="196" t="s">
        <v>115</v>
      </c>
      <c r="F1199" s="50"/>
      <c r="G1199" s="205" t="s">
        <v>468</v>
      </c>
      <c r="H1199" s="50" t="s">
        <v>116</v>
      </c>
      <c r="I1199" s="45"/>
      <c r="J1199" s="324"/>
      <c r="K1199" s="324"/>
      <c r="L1199" s="43"/>
      <c r="M1199" s="43"/>
      <c r="N1199" s="39">
        <f t="shared" si="278"/>
        <v>0</v>
      </c>
      <c r="O1199" s="220">
        <f t="shared" si="282"/>
        <v>0</v>
      </c>
      <c r="R1199" s="47"/>
    </row>
    <row r="1200" spans="1:18" ht="20.100000000000001" hidden="1" customHeight="1" x14ac:dyDescent="0.25">
      <c r="A1200" s="199"/>
      <c r="B1200" s="199"/>
      <c r="C1200" s="199"/>
      <c r="D1200" s="199"/>
      <c r="E1200" s="196"/>
      <c r="F1200" s="50" t="s">
        <v>117</v>
      </c>
      <c r="G1200" s="205" t="s">
        <v>468</v>
      </c>
      <c r="H1200" s="50" t="s">
        <v>116</v>
      </c>
      <c r="I1200" s="45"/>
      <c r="J1200" s="324"/>
      <c r="K1200" s="324"/>
      <c r="L1200" s="43"/>
      <c r="M1200" s="43"/>
      <c r="N1200" s="39">
        <f t="shared" si="278"/>
        <v>0</v>
      </c>
      <c r="O1200" s="220">
        <f t="shared" si="282"/>
        <v>0</v>
      </c>
      <c r="R1200" s="47"/>
    </row>
    <row r="1201" spans="1:19" s="166" customFormat="1" ht="20.100000000000001" customHeight="1" x14ac:dyDescent="0.25">
      <c r="A1201" s="197"/>
      <c r="B1201" s="197"/>
      <c r="C1201" s="197">
        <v>322</v>
      </c>
      <c r="D1201" s="197"/>
      <c r="E1201" s="197"/>
      <c r="F1201" s="54"/>
      <c r="G1201" s="205" t="s">
        <v>485</v>
      </c>
      <c r="H1201" s="55" t="s">
        <v>27</v>
      </c>
      <c r="I1201" s="37">
        <f>I1202+I1212+I1217</f>
        <v>56600</v>
      </c>
      <c r="J1201" s="323">
        <f>J1202+J1212+J1217</f>
        <v>0</v>
      </c>
      <c r="K1201" s="323">
        <f>K1202+K1212+K1217</f>
        <v>56600</v>
      </c>
      <c r="L1201" s="164">
        <f>L1202+L1212+L1217</f>
        <v>55500</v>
      </c>
      <c r="M1201" s="164">
        <f>M1202+M1212+M1217</f>
        <v>55500</v>
      </c>
      <c r="N1201" s="39">
        <f t="shared" si="278"/>
        <v>0</v>
      </c>
      <c r="O1201" s="220">
        <f t="shared" si="282"/>
        <v>0</v>
      </c>
      <c r="P1201" s="311"/>
      <c r="Q1201" s="165"/>
      <c r="R1201" s="171"/>
    </row>
    <row r="1202" spans="1:19" ht="20.100000000000001" hidden="1" customHeight="1" x14ac:dyDescent="0.25">
      <c r="A1202" s="199"/>
      <c r="B1202" s="199"/>
      <c r="C1202" s="199"/>
      <c r="D1202" s="199">
        <v>3221</v>
      </c>
      <c r="E1202" s="199"/>
      <c r="F1202" s="56"/>
      <c r="G1202" s="205" t="s">
        <v>485</v>
      </c>
      <c r="H1202" s="50" t="s">
        <v>118</v>
      </c>
      <c r="I1202" s="45">
        <f>I1203+I1208+I1210</f>
        <v>5600</v>
      </c>
      <c r="J1202" s="324">
        <f>J1203+J1208+J1210</f>
        <v>0</v>
      </c>
      <c r="K1202" s="324">
        <f>K1203+K1208+K1210</f>
        <v>5600</v>
      </c>
      <c r="L1202" s="46">
        <f>L1203+L1208+L1210</f>
        <v>1500</v>
      </c>
      <c r="M1202" s="46">
        <f>M1203+M1208+M1210</f>
        <v>1500</v>
      </c>
      <c r="N1202" s="39">
        <f t="shared" ref="N1202:N1274" si="288">K1202-I1202</f>
        <v>0</v>
      </c>
      <c r="O1202" s="220">
        <f t="shared" si="282"/>
        <v>0</v>
      </c>
      <c r="R1202" s="47"/>
    </row>
    <row r="1203" spans="1:19" ht="20.100000000000001" hidden="1" customHeight="1" x14ac:dyDescent="0.25">
      <c r="A1203" s="199"/>
      <c r="B1203" s="199"/>
      <c r="C1203" s="199"/>
      <c r="D1203" s="199"/>
      <c r="E1203" s="196" t="s">
        <v>119</v>
      </c>
      <c r="F1203" s="50"/>
      <c r="G1203" s="205" t="s">
        <v>485</v>
      </c>
      <c r="H1203" s="50" t="s">
        <v>120</v>
      </c>
      <c r="I1203" s="45">
        <f>I1204+I1205</f>
        <v>3900</v>
      </c>
      <c r="J1203" s="324">
        <f>J1204+J1205</f>
        <v>0</v>
      </c>
      <c r="K1203" s="324">
        <f>K1204+K1205</f>
        <v>3900</v>
      </c>
      <c r="L1203" s="46">
        <f>L1204+L1205</f>
        <v>500</v>
      </c>
      <c r="M1203" s="46">
        <f>M1204+M1205</f>
        <v>500</v>
      </c>
      <c r="N1203" s="39">
        <f t="shared" si="288"/>
        <v>0</v>
      </c>
      <c r="O1203" s="220">
        <f t="shared" si="282"/>
        <v>0</v>
      </c>
      <c r="R1203" s="47"/>
    </row>
    <row r="1204" spans="1:19" ht="20.100000000000001" hidden="1" customHeight="1" x14ac:dyDescent="0.25">
      <c r="A1204" s="199"/>
      <c r="B1204" s="199"/>
      <c r="C1204" s="199"/>
      <c r="D1204" s="199"/>
      <c r="E1204" s="196"/>
      <c r="F1204" s="50" t="s">
        <v>121</v>
      </c>
      <c r="G1204" s="205" t="s">
        <v>485</v>
      </c>
      <c r="H1204" s="50" t="s">
        <v>120</v>
      </c>
      <c r="I1204" s="45">
        <v>600</v>
      </c>
      <c r="J1204" s="324">
        <f>K1204-I1204</f>
        <v>0</v>
      </c>
      <c r="K1204" s="324">
        <v>600</v>
      </c>
      <c r="L1204" s="46">
        <v>360</v>
      </c>
      <c r="M1204" s="46">
        <v>360</v>
      </c>
      <c r="N1204" s="39">
        <f t="shared" si="288"/>
        <v>0</v>
      </c>
      <c r="O1204" s="220">
        <f t="shared" si="282"/>
        <v>0</v>
      </c>
      <c r="R1204" s="47"/>
    </row>
    <row r="1205" spans="1:19" ht="15" hidden="1" customHeight="1" x14ac:dyDescent="0.25">
      <c r="A1205" s="199"/>
      <c r="B1205" s="199"/>
      <c r="C1205" s="199"/>
      <c r="D1205" s="199"/>
      <c r="E1205" s="196"/>
      <c r="F1205" s="50" t="s">
        <v>122</v>
      </c>
      <c r="G1205" s="205" t="s">
        <v>485</v>
      </c>
      <c r="H1205" s="50" t="s">
        <v>323</v>
      </c>
      <c r="I1205" s="45">
        <v>3300</v>
      </c>
      <c r="J1205" s="324">
        <f>K1205-I1205</f>
        <v>0</v>
      </c>
      <c r="K1205" s="324">
        <v>3300</v>
      </c>
      <c r="L1205" s="46">
        <v>140</v>
      </c>
      <c r="M1205" s="46">
        <v>140</v>
      </c>
      <c r="N1205" s="39">
        <f t="shared" si="288"/>
        <v>0</v>
      </c>
      <c r="O1205" s="220">
        <f t="shared" si="282"/>
        <v>0</v>
      </c>
      <c r="R1205" s="47"/>
    </row>
    <row r="1206" spans="1:19" ht="30" hidden="1" customHeight="1" x14ac:dyDescent="0.25">
      <c r="A1206" s="199"/>
      <c r="B1206" s="199"/>
      <c r="C1206" s="199"/>
      <c r="D1206" s="199"/>
      <c r="E1206" s="196" t="s">
        <v>124</v>
      </c>
      <c r="F1206" s="50"/>
      <c r="G1206" s="205" t="s">
        <v>468</v>
      </c>
      <c r="H1206" s="50" t="s">
        <v>125</v>
      </c>
      <c r="I1206" s="45"/>
      <c r="J1206" s="324"/>
      <c r="K1206" s="324"/>
      <c r="L1206" s="46"/>
      <c r="M1206" s="46"/>
      <c r="N1206" s="39">
        <f t="shared" si="288"/>
        <v>0</v>
      </c>
      <c r="O1206" s="220">
        <f t="shared" si="282"/>
        <v>0</v>
      </c>
      <c r="R1206" s="47"/>
    </row>
    <row r="1207" spans="1:19" ht="30" hidden="1" customHeight="1" x14ac:dyDescent="0.25">
      <c r="A1207" s="199"/>
      <c r="B1207" s="199"/>
      <c r="C1207" s="199"/>
      <c r="D1207" s="199"/>
      <c r="E1207" s="196"/>
      <c r="F1207" s="50" t="s">
        <v>126</v>
      </c>
      <c r="G1207" s="205" t="s">
        <v>468</v>
      </c>
      <c r="H1207" s="50" t="s">
        <v>125</v>
      </c>
      <c r="I1207" s="45"/>
      <c r="J1207" s="324"/>
      <c r="K1207" s="324"/>
      <c r="L1207" s="46"/>
      <c r="M1207" s="46"/>
      <c r="N1207" s="39">
        <f t="shared" si="288"/>
        <v>0</v>
      </c>
      <c r="O1207" s="220">
        <f t="shared" si="282"/>
        <v>0</v>
      </c>
      <c r="R1207" s="47"/>
    </row>
    <row r="1208" spans="1:19" ht="30.75" hidden="1" customHeight="1" x14ac:dyDescent="0.25">
      <c r="A1208" s="199"/>
      <c r="B1208" s="199"/>
      <c r="C1208" s="199"/>
      <c r="D1208" s="199"/>
      <c r="E1208" s="196" t="s">
        <v>127</v>
      </c>
      <c r="F1208" s="50"/>
      <c r="G1208" s="205" t="s">
        <v>485</v>
      </c>
      <c r="H1208" s="50" t="s">
        <v>128</v>
      </c>
      <c r="I1208" s="45">
        <f>I1209</f>
        <v>400</v>
      </c>
      <c r="J1208" s="324">
        <f>J1209</f>
        <v>0</v>
      </c>
      <c r="K1208" s="324">
        <f>K1209</f>
        <v>400</v>
      </c>
      <c r="L1208" s="46">
        <f>L1209</f>
        <v>500</v>
      </c>
      <c r="M1208" s="46">
        <f>M1209</f>
        <v>500</v>
      </c>
      <c r="N1208" s="39">
        <f t="shared" si="288"/>
        <v>0</v>
      </c>
      <c r="O1208" s="220">
        <f t="shared" si="282"/>
        <v>0</v>
      </c>
      <c r="P1208" s="80"/>
      <c r="R1208" s="47"/>
    </row>
    <row r="1209" spans="1:19" ht="20.100000000000001" hidden="1" customHeight="1" x14ac:dyDescent="0.25">
      <c r="A1209" s="199"/>
      <c r="B1209" s="199"/>
      <c r="C1209" s="199"/>
      <c r="D1209" s="199"/>
      <c r="E1209" s="196"/>
      <c r="F1209" s="50" t="s">
        <v>129</v>
      </c>
      <c r="G1209" s="205" t="s">
        <v>485</v>
      </c>
      <c r="H1209" s="50" t="s">
        <v>128</v>
      </c>
      <c r="I1209" s="45">
        <v>400</v>
      </c>
      <c r="J1209" s="324">
        <f>K1209-I1209</f>
        <v>0</v>
      </c>
      <c r="K1209" s="324">
        <v>400</v>
      </c>
      <c r="L1209" s="46">
        <v>500</v>
      </c>
      <c r="M1209" s="46">
        <v>500</v>
      </c>
      <c r="N1209" s="39">
        <f t="shared" si="288"/>
        <v>0</v>
      </c>
      <c r="O1209" s="220">
        <f t="shared" si="282"/>
        <v>0</v>
      </c>
      <c r="P1209" s="80"/>
      <c r="R1209" s="47"/>
    </row>
    <row r="1210" spans="1:19" ht="20.100000000000001" hidden="1" customHeight="1" x14ac:dyDescent="0.25">
      <c r="A1210" s="199"/>
      <c r="B1210" s="199"/>
      <c r="C1210" s="199"/>
      <c r="D1210" s="199"/>
      <c r="E1210" s="196" t="s">
        <v>130</v>
      </c>
      <c r="F1210" s="50"/>
      <c r="G1210" s="205" t="s">
        <v>485</v>
      </c>
      <c r="H1210" s="50" t="s">
        <v>131</v>
      </c>
      <c r="I1210" s="45">
        <f>I1211</f>
        <v>1300</v>
      </c>
      <c r="J1210" s="324">
        <f>J1211</f>
        <v>0</v>
      </c>
      <c r="K1210" s="324">
        <f>K1211</f>
        <v>1300</v>
      </c>
      <c r="L1210" s="46">
        <f>L1211</f>
        <v>500</v>
      </c>
      <c r="M1210" s="46">
        <f>M1211</f>
        <v>500</v>
      </c>
      <c r="N1210" s="39">
        <f t="shared" si="288"/>
        <v>0</v>
      </c>
      <c r="O1210" s="220">
        <f t="shared" si="282"/>
        <v>0</v>
      </c>
      <c r="R1210" s="47"/>
      <c r="S1210" s="25"/>
    </row>
    <row r="1211" spans="1:19" ht="20.100000000000001" hidden="1" customHeight="1" x14ac:dyDescent="0.25">
      <c r="A1211" s="199"/>
      <c r="B1211" s="199"/>
      <c r="C1211" s="199"/>
      <c r="D1211" s="199"/>
      <c r="E1211" s="196"/>
      <c r="F1211" s="50" t="s">
        <v>132</v>
      </c>
      <c r="G1211" s="205" t="s">
        <v>485</v>
      </c>
      <c r="H1211" s="50" t="s">
        <v>131</v>
      </c>
      <c r="I1211" s="45">
        <v>1300</v>
      </c>
      <c r="J1211" s="324">
        <f>K1211-I1211</f>
        <v>0</v>
      </c>
      <c r="K1211" s="324">
        <v>1300</v>
      </c>
      <c r="L1211" s="46">
        <v>500</v>
      </c>
      <c r="M1211" s="46">
        <v>500</v>
      </c>
      <c r="N1211" s="39">
        <f t="shared" si="288"/>
        <v>0</v>
      </c>
      <c r="O1211" s="220">
        <f t="shared" si="282"/>
        <v>0</v>
      </c>
      <c r="R1211" s="47"/>
      <c r="S1211" s="25"/>
    </row>
    <row r="1212" spans="1:19" ht="20.100000000000001" hidden="1" customHeight="1" x14ac:dyDescent="0.25">
      <c r="A1212" s="199"/>
      <c r="B1212" s="199"/>
      <c r="C1212" s="199"/>
      <c r="D1212" s="199">
        <v>3222</v>
      </c>
      <c r="E1212" s="199"/>
      <c r="F1212" s="56"/>
      <c r="G1212" s="205" t="s">
        <v>485</v>
      </c>
      <c r="H1212" s="50" t="s">
        <v>29</v>
      </c>
      <c r="I1212" s="45">
        <f>I1213+I1215</f>
        <v>33700</v>
      </c>
      <c r="J1212" s="324">
        <f>J1213+J1215</f>
        <v>0</v>
      </c>
      <c r="K1212" s="324">
        <f>K1213+K1215</f>
        <v>33700</v>
      </c>
      <c r="L1212" s="46">
        <f>L1213+L1215</f>
        <v>45000</v>
      </c>
      <c r="M1212" s="46">
        <f>M1213+M1215</f>
        <v>45000</v>
      </c>
      <c r="N1212" s="39">
        <f t="shared" si="288"/>
        <v>0</v>
      </c>
      <c r="O1212" s="220">
        <f t="shared" si="282"/>
        <v>0</v>
      </c>
      <c r="R1212" s="47"/>
      <c r="S1212" s="25"/>
    </row>
    <row r="1213" spans="1:19" ht="20.100000000000001" hidden="1" customHeight="1" x14ac:dyDescent="0.25">
      <c r="A1213" s="199"/>
      <c r="B1213" s="199"/>
      <c r="C1213" s="199"/>
      <c r="D1213" s="199"/>
      <c r="E1213" s="196" t="s">
        <v>136</v>
      </c>
      <c r="F1213" s="50"/>
      <c r="G1213" s="205" t="s">
        <v>485</v>
      </c>
      <c r="H1213" s="50" t="s">
        <v>137</v>
      </c>
      <c r="I1213" s="45">
        <f>I1214</f>
        <v>10400</v>
      </c>
      <c r="J1213" s="324">
        <f>J1214</f>
        <v>0</v>
      </c>
      <c r="K1213" s="324">
        <f>K1214</f>
        <v>10400</v>
      </c>
      <c r="L1213" s="46">
        <f>L1214</f>
        <v>15000</v>
      </c>
      <c r="M1213" s="46">
        <f>M1214</f>
        <v>15000</v>
      </c>
      <c r="N1213" s="39">
        <f t="shared" si="288"/>
        <v>0</v>
      </c>
      <c r="O1213" s="220">
        <f t="shared" si="282"/>
        <v>0</v>
      </c>
      <c r="R1213" s="47"/>
      <c r="S1213" s="25"/>
    </row>
    <row r="1214" spans="1:19" ht="20.100000000000001" hidden="1" customHeight="1" x14ac:dyDescent="0.25">
      <c r="A1214" s="199"/>
      <c r="B1214" s="199"/>
      <c r="C1214" s="199"/>
      <c r="D1214" s="199"/>
      <c r="E1214" s="196"/>
      <c r="F1214" s="50" t="s">
        <v>138</v>
      </c>
      <c r="G1214" s="205" t="s">
        <v>485</v>
      </c>
      <c r="H1214" s="50" t="s">
        <v>137</v>
      </c>
      <c r="I1214" s="45">
        <v>10400</v>
      </c>
      <c r="J1214" s="324">
        <f>K1214-I1214</f>
        <v>0</v>
      </c>
      <c r="K1214" s="324">
        <v>10400</v>
      </c>
      <c r="L1214" s="46">
        <v>15000</v>
      </c>
      <c r="M1214" s="46">
        <v>15000</v>
      </c>
      <c r="N1214" s="39">
        <f t="shared" si="288"/>
        <v>0</v>
      </c>
      <c r="O1214" s="220">
        <f t="shared" si="282"/>
        <v>0</v>
      </c>
      <c r="R1214" s="47"/>
      <c r="S1214" s="25"/>
    </row>
    <row r="1215" spans="1:19" ht="20.100000000000001" hidden="1" customHeight="1" x14ac:dyDescent="0.25">
      <c r="A1215" s="199"/>
      <c r="B1215" s="199"/>
      <c r="C1215" s="199"/>
      <c r="D1215" s="199"/>
      <c r="E1215" s="196" t="s">
        <v>139</v>
      </c>
      <c r="F1215" s="50"/>
      <c r="G1215" s="205" t="s">
        <v>485</v>
      </c>
      <c r="H1215" s="50" t="s">
        <v>140</v>
      </c>
      <c r="I1215" s="45">
        <f>I1216</f>
        <v>23300</v>
      </c>
      <c r="J1215" s="324">
        <f>J1216</f>
        <v>0</v>
      </c>
      <c r="K1215" s="324">
        <f>K1216</f>
        <v>23300</v>
      </c>
      <c r="L1215" s="46">
        <f>L1216</f>
        <v>30000</v>
      </c>
      <c r="M1215" s="46">
        <f>M1216</f>
        <v>30000</v>
      </c>
      <c r="N1215" s="39">
        <f t="shared" si="288"/>
        <v>0</v>
      </c>
      <c r="O1215" s="220">
        <f t="shared" si="282"/>
        <v>0</v>
      </c>
      <c r="R1215" s="47"/>
      <c r="S1215" s="25"/>
    </row>
    <row r="1216" spans="1:19" ht="20.100000000000001" hidden="1" customHeight="1" x14ac:dyDescent="0.25">
      <c r="A1216" s="199"/>
      <c r="B1216" s="199"/>
      <c r="C1216" s="199"/>
      <c r="D1216" s="199"/>
      <c r="E1216" s="196"/>
      <c r="F1216" s="50" t="s">
        <v>141</v>
      </c>
      <c r="G1216" s="205" t="s">
        <v>485</v>
      </c>
      <c r="H1216" s="50" t="s">
        <v>140</v>
      </c>
      <c r="I1216" s="45">
        <v>23300</v>
      </c>
      <c r="J1216" s="324">
        <f>K1216-I1216</f>
        <v>0</v>
      </c>
      <c r="K1216" s="324">
        <v>23300</v>
      </c>
      <c r="L1216" s="46">
        <v>30000</v>
      </c>
      <c r="M1216" s="46">
        <v>30000</v>
      </c>
      <c r="N1216" s="39">
        <f t="shared" si="288"/>
        <v>0</v>
      </c>
      <c r="O1216" s="220">
        <f t="shared" si="282"/>
        <v>0</v>
      </c>
      <c r="R1216" s="47"/>
      <c r="S1216" s="25"/>
    </row>
    <row r="1217" spans="1:19" ht="20.100000000000001" hidden="1" customHeight="1" x14ac:dyDescent="0.25">
      <c r="A1217" s="199"/>
      <c r="B1217" s="199"/>
      <c r="C1217" s="199"/>
      <c r="D1217" s="200">
        <v>3223</v>
      </c>
      <c r="E1217" s="200"/>
      <c r="F1217" s="68"/>
      <c r="G1217" s="205" t="s">
        <v>485</v>
      </c>
      <c r="H1217" s="65" t="s">
        <v>30</v>
      </c>
      <c r="I1217" s="45">
        <f>I1218+I1221+I1223</f>
        <v>17300</v>
      </c>
      <c r="J1217" s="324">
        <f>J1218+J1221+J1223</f>
        <v>0</v>
      </c>
      <c r="K1217" s="324">
        <f>K1218+K1221+K1223</f>
        <v>17300</v>
      </c>
      <c r="L1217" s="46">
        <f>L1218+L1221+L1223</f>
        <v>9000</v>
      </c>
      <c r="M1217" s="46">
        <f>M1218+M1221+M1223</f>
        <v>9000</v>
      </c>
      <c r="N1217" s="39">
        <f t="shared" si="288"/>
        <v>0</v>
      </c>
      <c r="O1217" s="220">
        <f t="shared" si="282"/>
        <v>0</v>
      </c>
      <c r="R1217" s="47"/>
      <c r="S1217" s="25"/>
    </row>
    <row r="1218" spans="1:19" ht="20.100000000000001" hidden="1" customHeight="1" x14ac:dyDescent="0.25">
      <c r="A1218" s="199"/>
      <c r="B1218" s="199"/>
      <c r="C1218" s="199"/>
      <c r="D1218" s="200"/>
      <c r="E1218" s="196" t="s">
        <v>142</v>
      </c>
      <c r="F1218" s="50"/>
      <c r="G1218" s="205" t="s">
        <v>485</v>
      </c>
      <c r="H1218" s="50" t="s">
        <v>143</v>
      </c>
      <c r="I1218" s="45">
        <f>I1219+I1220</f>
        <v>9000</v>
      </c>
      <c r="J1218" s="324">
        <f>J1219+J1220</f>
        <v>0</v>
      </c>
      <c r="K1218" s="324">
        <f>K1219+K1220</f>
        <v>9000</v>
      </c>
      <c r="L1218" s="46">
        <f>L1219+L1220</f>
        <v>4000</v>
      </c>
      <c r="M1218" s="46">
        <f>M1219+M1220</f>
        <v>4000</v>
      </c>
      <c r="N1218" s="39">
        <f t="shared" si="288"/>
        <v>0</v>
      </c>
      <c r="O1218" s="220">
        <f t="shared" si="282"/>
        <v>0</v>
      </c>
      <c r="R1218" s="47"/>
      <c r="S1218" s="25"/>
    </row>
    <row r="1219" spans="1:19" ht="20.100000000000001" hidden="1" customHeight="1" x14ac:dyDescent="0.25">
      <c r="A1219" s="199"/>
      <c r="B1219" s="199"/>
      <c r="C1219" s="199"/>
      <c r="D1219" s="200"/>
      <c r="E1219" s="196"/>
      <c r="F1219" s="50" t="s">
        <v>144</v>
      </c>
      <c r="G1219" s="205" t="s">
        <v>485</v>
      </c>
      <c r="H1219" s="50" t="s">
        <v>143</v>
      </c>
      <c r="I1219" s="45">
        <v>4500</v>
      </c>
      <c r="J1219" s="324">
        <f>K1219-I1219</f>
        <v>0</v>
      </c>
      <c r="K1219" s="324">
        <v>4500</v>
      </c>
      <c r="L1219" s="46">
        <v>1500</v>
      </c>
      <c r="M1219" s="46">
        <v>1500</v>
      </c>
      <c r="N1219" s="39">
        <f t="shared" si="288"/>
        <v>0</v>
      </c>
      <c r="O1219" s="220">
        <f t="shared" si="282"/>
        <v>0</v>
      </c>
      <c r="R1219" s="47"/>
      <c r="S1219" s="25"/>
    </row>
    <row r="1220" spans="1:19" ht="20.100000000000001" hidden="1" customHeight="1" x14ac:dyDescent="0.25">
      <c r="A1220" s="199"/>
      <c r="B1220" s="199"/>
      <c r="C1220" s="199"/>
      <c r="D1220" s="200"/>
      <c r="E1220" s="196"/>
      <c r="F1220" s="50" t="s">
        <v>145</v>
      </c>
      <c r="G1220" s="205" t="s">
        <v>485</v>
      </c>
      <c r="H1220" s="50" t="s">
        <v>146</v>
      </c>
      <c r="I1220" s="45">
        <v>4500</v>
      </c>
      <c r="J1220" s="324">
        <f>K1220-I1220</f>
        <v>0</v>
      </c>
      <c r="K1220" s="324">
        <v>4500</v>
      </c>
      <c r="L1220" s="46">
        <v>2500</v>
      </c>
      <c r="M1220" s="46">
        <v>2500</v>
      </c>
      <c r="N1220" s="39">
        <f t="shared" si="288"/>
        <v>0</v>
      </c>
      <c r="O1220" s="220">
        <f t="shared" si="282"/>
        <v>0</v>
      </c>
      <c r="R1220" s="47"/>
      <c r="S1220" s="25"/>
    </row>
    <row r="1221" spans="1:19" ht="20.100000000000001" hidden="1" customHeight="1" x14ac:dyDescent="0.25">
      <c r="A1221" s="199"/>
      <c r="B1221" s="199"/>
      <c r="C1221" s="199"/>
      <c r="D1221" s="200"/>
      <c r="E1221" s="196" t="s">
        <v>147</v>
      </c>
      <c r="F1221" s="50"/>
      <c r="G1221" s="205" t="s">
        <v>485</v>
      </c>
      <c r="H1221" s="50" t="s">
        <v>148</v>
      </c>
      <c r="I1221" s="45">
        <f>I1222</f>
        <v>5800</v>
      </c>
      <c r="J1221" s="324">
        <f>J1222</f>
        <v>0</v>
      </c>
      <c r="K1221" s="324">
        <f>K1222</f>
        <v>5800</v>
      </c>
      <c r="L1221" s="46">
        <f>L1222</f>
        <v>4000</v>
      </c>
      <c r="M1221" s="46">
        <f>M1222</f>
        <v>4000</v>
      </c>
      <c r="N1221" s="39">
        <f t="shared" si="288"/>
        <v>0</v>
      </c>
      <c r="O1221" s="220">
        <f t="shared" si="282"/>
        <v>0</v>
      </c>
      <c r="R1221" s="47"/>
      <c r="S1221" s="25"/>
    </row>
    <row r="1222" spans="1:19" ht="20.100000000000001" hidden="1" customHeight="1" x14ac:dyDescent="0.25">
      <c r="A1222" s="199"/>
      <c r="B1222" s="199"/>
      <c r="C1222" s="199"/>
      <c r="D1222" s="200"/>
      <c r="E1222" s="196"/>
      <c r="F1222" s="50" t="s">
        <v>149</v>
      </c>
      <c r="G1222" s="205" t="s">
        <v>485</v>
      </c>
      <c r="H1222" s="50" t="s">
        <v>148</v>
      </c>
      <c r="I1222" s="45">
        <v>5800</v>
      </c>
      <c r="J1222" s="324">
        <f>K1222-I1222</f>
        <v>0</v>
      </c>
      <c r="K1222" s="324">
        <v>5800</v>
      </c>
      <c r="L1222" s="46">
        <v>4000</v>
      </c>
      <c r="M1222" s="46">
        <v>4000</v>
      </c>
      <c r="N1222" s="39">
        <f t="shared" si="288"/>
        <v>0</v>
      </c>
      <c r="O1222" s="220">
        <f t="shared" si="282"/>
        <v>0</v>
      </c>
      <c r="R1222" s="47"/>
      <c r="S1222" s="25"/>
    </row>
    <row r="1223" spans="1:19" ht="20.100000000000001" hidden="1" customHeight="1" x14ac:dyDescent="0.25">
      <c r="A1223" s="199"/>
      <c r="B1223" s="199"/>
      <c r="C1223" s="199"/>
      <c r="D1223" s="200"/>
      <c r="E1223" s="196" t="s">
        <v>150</v>
      </c>
      <c r="F1223" s="50"/>
      <c r="G1223" s="205" t="s">
        <v>485</v>
      </c>
      <c r="H1223" s="50" t="s">
        <v>151</v>
      </c>
      <c r="I1223" s="45">
        <f>I1224</f>
        <v>2500</v>
      </c>
      <c r="J1223" s="324">
        <f>J1224</f>
        <v>0</v>
      </c>
      <c r="K1223" s="324">
        <f>K1224</f>
        <v>2500</v>
      </c>
      <c r="L1223" s="46">
        <f>L1224</f>
        <v>1000</v>
      </c>
      <c r="M1223" s="46">
        <f>M1224</f>
        <v>1000</v>
      </c>
      <c r="N1223" s="39">
        <f t="shared" si="288"/>
        <v>0</v>
      </c>
      <c r="O1223" s="220">
        <f t="shared" si="282"/>
        <v>0</v>
      </c>
      <c r="R1223" s="47"/>
      <c r="S1223" s="25"/>
    </row>
    <row r="1224" spans="1:19" ht="20.100000000000001" hidden="1" customHeight="1" x14ac:dyDescent="0.25">
      <c r="A1224" s="199"/>
      <c r="B1224" s="199"/>
      <c r="C1224" s="199"/>
      <c r="D1224" s="200"/>
      <c r="E1224" s="196"/>
      <c r="F1224" s="50" t="s">
        <v>152</v>
      </c>
      <c r="G1224" s="205" t="s">
        <v>485</v>
      </c>
      <c r="H1224" s="50" t="s">
        <v>151</v>
      </c>
      <c r="I1224" s="45">
        <v>2500</v>
      </c>
      <c r="J1224" s="324">
        <f>K1224-I1224</f>
        <v>0</v>
      </c>
      <c r="K1224" s="324">
        <v>2500</v>
      </c>
      <c r="L1224" s="46">
        <v>1000</v>
      </c>
      <c r="M1224" s="46">
        <v>1000</v>
      </c>
      <c r="N1224" s="39">
        <f t="shared" si="288"/>
        <v>0</v>
      </c>
      <c r="O1224" s="220">
        <f t="shared" si="282"/>
        <v>0</v>
      </c>
      <c r="R1224" s="47"/>
      <c r="S1224" s="25"/>
    </row>
    <row r="1225" spans="1:19" s="166" customFormat="1" ht="20.100000000000001" customHeight="1" x14ac:dyDescent="0.25">
      <c r="A1225" s="197"/>
      <c r="B1225" s="197"/>
      <c r="C1225" s="197">
        <v>323</v>
      </c>
      <c r="D1225" s="197"/>
      <c r="E1225" s="197"/>
      <c r="F1225" s="54"/>
      <c r="G1225" s="205" t="s">
        <v>485</v>
      </c>
      <c r="H1225" s="55" t="s">
        <v>34</v>
      </c>
      <c r="I1225" s="37">
        <f>I1226+I1235+I1243+I1248+I1251</f>
        <v>101200</v>
      </c>
      <c r="J1225" s="323">
        <f t="shared" ref="J1225:K1225" si="289">J1226+J1235+J1243+J1248+J1251</f>
        <v>0</v>
      </c>
      <c r="K1225" s="323">
        <f t="shared" si="289"/>
        <v>101200</v>
      </c>
      <c r="L1225" s="164">
        <f>L1226+L1235+L1243+L1248</f>
        <v>96800</v>
      </c>
      <c r="M1225" s="164">
        <f>M1226+M1235+M1243+M1248</f>
        <v>96800</v>
      </c>
      <c r="N1225" s="39">
        <f t="shared" si="288"/>
        <v>0</v>
      </c>
      <c r="O1225" s="220">
        <f t="shared" si="282"/>
        <v>0</v>
      </c>
      <c r="P1225" s="311"/>
      <c r="Q1225" s="165"/>
      <c r="R1225" s="171"/>
      <c r="S1225" s="165"/>
    </row>
    <row r="1226" spans="1:19" ht="20.100000000000001" hidden="1" customHeight="1" x14ac:dyDescent="0.25">
      <c r="A1226" s="199"/>
      <c r="B1226" s="199"/>
      <c r="C1226" s="199"/>
      <c r="D1226" s="199">
        <v>3231</v>
      </c>
      <c r="E1226" s="199"/>
      <c r="F1226" s="56"/>
      <c r="G1226" s="205" t="s">
        <v>485</v>
      </c>
      <c r="H1226" s="65" t="s">
        <v>167</v>
      </c>
      <c r="I1226" s="45">
        <f>I1227+I1231</f>
        <v>2100</v>
      </c>
      <c r="J1226" s="324">
        <f t="shared" ref="J1226:K1226" si="290">J1227+J1231</f>
        <v>0</v>
      </c>
      <c r="K1226" s="324">
        <f t="shared" si="290"/>
        <v>2100</v>
      </c>
      <c r="L1226" s="46">
        <f t="shared" ref="I1226:M1227" si="291">L1227</f>
        <v>3050</v>
      </c>
      <c r="M1226" s="46">
        <f t="shared" si="291"/>
        <v>3050</v>
      </c>
      <c r="N1226" s="39">
        <f t="shared" si="288"/>
        <v>0</v>
      </c>
      <c r="O1226" s="220">
        <f t="shared" si="282"/>
        <v>0</v>
      </c>
      <c r="R1226" s="47"/>
      <c r="S1226" s="25"/>
    </row>
    <row r="1227" spans="1:19" ht="20.100000000000001" hidden="1" customHeight="1" x14ac:dyDescent="0.25">
      <c r="A1227" s="199"/>
      <c r="B1227" s="199"/>
      <c r="C1227" s="199"/>
      <c r="D1227" s="199"/>
      <c r="E1227" s="196" t="s">
        <v>168</v>
      </c>
      <c r="F1227" s="50"/>
      <c r="G1227" s="205" t="s">
        <v>485</v>
      </c>
      <c r="H1227" s="50" t="s">
        <v>169</v>
      </c>
      <c r="I1227" s="45">
        <f t="shared" si="291"/>
        <v>1600</v>
      </c>
      <c r="J1227" s="324">
        <f t="shared" si="291"/>
        <v>0</v>
      </c>
      <c r="K1227" s="324">
        <f t="shared" si="291"/>
        <v>1600</v>
      </c>
      <c r="L1227" s="46">
        <f t="shared" si="291"/>
        <v>3050</v>
      </c>
      <c r="M1227" s="46">
        <f t="shared" si="291"/>
        <v>3050</v>
      </c>
      <c r="N1227" s="39">
        <f t="shared" si="288"/>
        <v>0</v>
      </c>
      <c r="O1227" s="220">
        <f t="shared" si="282"/>
        <v>0</v>
      </c>
      <c r="R1227" s="47"/>
      <c r="S1227" s="25"/>
    </row>
    <row r="1228" spans="1:19" ht="20.100000000000001" hidden="1" customHeight="1" x14ac:dyDescent="0.25">
      <c r="A1228" s="199"/>
      <c r="B1228" s="199"/>
      <c r="C1228" s="199"/>
      <c r="D1228" s="199"/>
      <c r="E1228" s="196"/>
      <c r="F1228" s="50" t="s">
        <v>170</v>
      </c>
      <c r="G1228" s="205" t="s">
        <v>485</v>
      </c>
      <c r="H1228" s="50" t="s">
        <v>169</v>
      </c>
      <c r="I1228" s="45">
        <v>1600</v>
      </c>
      <c r="J1228" s="324">
        <f>K1228-I1228</f>
        <v>0</v>
      </c>
      <c r="K1228" s="324">
        <v>1600</v>
      </c>
      <c r="L1228" s="46">
        <v>3050</v>
      </c>
      <c r="M1228" s="46">
        <v>3050</v>
      </c>
      <c r="N1228" s="39">
        <f t="shared" si="288"/>
        <v>0</v>
      </c>
      <c r="O1228" s="220">
        <f t="shared" si="282"/>
        <v>0</v>
      </c>
      <c r="R1228" s="47"/>
      <c r="S1228" s="25"/>
    </row>
    <row r="1229" spans="1:19" ht="20.100000000000001" hidden="1" customHeight="1" x14ac:dyDescent="0.25">
      <c r="A1229" s="199"/>
      <c r="B1229" s="199"/>
      <c r="C1229" s="199"/>
      <c r="D1229" s="199"/>
      <c r="E1229" s="196" t="s">
        <v>171</v>
      </c>
      <c r="F1229" s="50"/>
      <c r="G1229" s="205" t="s">
        <v>468</v>
      </c>
      <c r="H1229" s="50" t="s">
        <v>172</v>
      </c>
      <c r="I1229" s="45"/>
      <c r="J1229" s="324"/>
      <c r="K1229" s="324"/>
      <c r="L1229" s="46"/>
      <c r="M1229" s="46"/>
      <c r="N1229" s="39">
        <f t="shared" si="288"/>
        <v>0</v>
      </c>
      <c r="O1229" s="220">
        <f t="shared" si="282"/>
        <v>0</v>
      </c>
      <c r="R1229" s="47"/>
      <c r="S1229" s="25"/>
    </row>
    <row r="1230" spans="1:19" ht="20.100000000000001" hidden="1" customHeight="1" x14ac:dyDescent="0.25">
      <c r="A1230" s="199"/>
      <c r="B1230" s="199"/>
      <c r="C1230" s="199"/>
      <c r="D1230" s="199"/>
      <c r="E1230" s="196"/>
      <c r="F1230" s="50" t="s">
        <v>173</v>
      </c>
      <c r="G1230" s="205" t="s">
        <v>468</v>
      </c>
      <c r="H1230" s="50" t="s">
        <v>172</v>
      </c>
      <c r="I1230" s="45"/>
      <c r="J1230" s="324"/>
      <c r="K1230" s="324"/>
      <c r="L1230" s="46"/>
      <c r="M1230" s="46"/>
      <c r="N1230" s="39">
        <f t="shared" si="288"/>
        <v>0</v>
      </c>
      <c r="O1230" s="220">
        <f t="shared" si="282"/>
        <v>0</v>
      </c>
      <c r="R1230" s="47"/>
      <c r="S1230" s="25"/>
    </row>
    <row r="1231" spans="1:19" ht="20.100000000000001" hidden="1" customHeight="1" x14ac:dyDescent="0.25">
      <c r="A1231" s="199"/>
      <c r="B1231" s="199"/>
      <c r="C1231" s="199"/>
      <c r="D1231" s="199"/>
      <c r="E1231" s="196" t="s">
        <v>174</v>
      </c>
      <c r="F1231" s="50"/>
      <c r="G1231" s="205" t="s">
        <v>485</v>
      </c>
      <c r="H1231" s="50" t="s">
        <v>175</v>
      </c>
      <c r="I1231" s="45">
        <f>I1232</f>
        <v>500</v>
      </c>
      <c r="J1231" s="324">
        <f t="shared" ref="J1231:K1231" si="292">J1232</f>
        <v>0</v>
      </c>
      <c r="K1231" s="324">
        <f t="shared" si="292"/>
        <v>500</v>
      </c>
      <c r="L1231" s="46"/>
      <c r="M1231" s="46"/>
      <c r="N1231" s="39">
        <f t="shared" si="288"/>
        <v>0</v>
      </c>
      <c r="O1231" s="220">
        <f t="shared" si="282"/>
        <v>0</v>
      </c>
      <c r="R1231" s="47"/>
      <c r="S1231" s="25"/>
    </row>
    <row r="1232" spans="1:19" ht="20.100000000000001" hidden="1" customHeight="1" x14ac:dyDescent="0.25">
      <c r="A1232" s="199"/>
      <c r="B1232" s="199"/>
      <c r="C1232" s="199"/>
      <c r="D1232" s="199"/>
      <c r="E1232" s="196"/>
      <c r="F1232" s="50" t="s">
        <v>176</v>
      </c>
      <c r="G1232" s="205" t="s">
        <v>485</v>
      </c>
      <c r="H1232" s="50" t="s">
        <v>175</v>
      </c>
      <c r="I1232" s="45">
        <v>500</v>
      </c>
      <c r="J1232" s="324">
        <f>K1232-I1232</f>
        <v>0</v>
      </c>
      <c r="K1232" s="324">
        <v>500</v>
      </c>
      <c r="L1232" s="46"/>
      <c r="M1232" s="46"/>
      <c r="N1232" s="39">
        <f t="shared" si="288"/>
        <v>0</v>
      </c>
      <c r="O1232" s="220">
        <f t="shared" si="282"/>
        <v>0</v>
      </c>
      <c r="R1232" s="47"/>
      <c r="S1232" s="25"/>
    </row>
    <row r="1233" spans="1:19" ht="20.100000000000001" hidden="1" customHeight="1" x14ac:dyDescent="0.25">
      <c r="A1233" s="199"/>
      <c r="B1233" s="199"/>
      <c r="C1233" s="199"/>
      <c r="D1233" s="199"/>
      <c r="E1233" s="196" t="s">
        <v>177</v>
      </c>
      <c r="F1233" s="50"/>
      <c r="G1233" s="205" t="s">
        <v>468</v>
      </c>
      <c r="H1233" s="50" t="s">
        <v>178</v>
      </c>
      <c r="I1233" s="45"/>
      <c r="J1233" s="324"/>
      <c r="K1233" s="324"/>
      <c r="L1233" s="46"/>
      <c r="M1233" s="46"/>
      <c r="N1233" s="39">
        <f t="shared" si="288"/>
        <v>0</v>
      </c>
      <c r="O1233" s="220">
        <f t="shared" si="282"/>
        <v>0</v>
      </c>
      <c r="S1233" s="25"/>
    </row>
    <row r="1234" spans="1:19" ht="20.100000000000001" hidden="1" customHeight="1" x14ac:dyDescent="0.25">
      <c r="A1234" s="199"/>
      <c r="B1234" s="199"/>
      <c r="C1234" s="199"/>
      <c r="D1234" s="199"/>
      <c r="E1234" s="196"/>
      <c r="F1234" s="50" t="s">
        <v>179</v>
      </c>
      <c r="G1234" s="205" t="s">
        <v>468</v>
      </c>
      <c r="H1234" s="50" t="s">
        <v>178</v>
      </c>
      <c r="I1234" s="45"/>
      <c r="J1234" s="324"/>
      <c r="K1234" s="324"/>
      <c r="L1234" s="46"/>
      <c r="M1234" s="46"/>
      <c r="N1234" s="39">
        <f t="shared" si="288"/>
        <v>0</v>
      </c>
      <c r="O1234" s="220">
        <f t="shared" si="282"/>
        <v>0</v>
      </c>
      <c r="S1234" s="25"/>
    </row>
    <row r="1235" spans="1:19" ht="15" hidden="1" customHeight="1" x14ac:dyDescent="0.25">
      <c r="A1235" s="199"/>
      <c r="B1235" s="199"/>
      <c r="C1235" s="199"/>
      <c r="D1235" s="199">
        <v>3232</v>
      </c>
      <c r="E1235" s="199"/>
      <c r="F1235" s="56"/>
      <c r="G1235" s="205" t="s">
        <v>485</v>
      </c>
      <c r="H1235" s="50" t="s">
        <v>36</v>
      </c>
      <c r="I1235" s="45">
        <f>I1236+I1238</f>
        <v>18400</v>
      </c>
      <c r="J1235" s="324">
        <f t="shared" ref="J1235:K1235" si="293">J1236+J1238</f>
        <v>0</v>
      </c>
      <c r="K1235" s="324">
        <f t="shared" si="293"/>
        <v>18400</v>
      </c>
      <c r="L1235" s="46">
        <f t="shared" ref="I1235:M1236" si="294">L1236</f>
        <v>12500</v>
      </c>
      <c r="M1235" s="46">
        <f t="shared" si="294"/>
        <v>12500</v>
      </c>
      <c r="N1235" s="39">
        <f t="shared" si="288"/>
        <v>0</v>
      </c>
      <c r="O1235" s="220">
        <f t="shared" si="282"/>
        <v>0</v>
      </c>
      <c r="S1235" s="25"/>
    </row>
    <row r="1236" spans="1:19" ht="30" hidden="1" customHeight="1" x14ac:dyDescent="0.25">
      <c r="A1236" s="199"/>
      <c r="B1236" s="199"/>
      <c r="C1236" s="199"/>
      <c r="D1236" s="199"/>
      <c r="E1236" s="196" t="s">
        <v>180</v>
      </c>
      <c r="F1236" s="50"/>
      <c r="G1236" s="205" t="s">
        <v>485</v>
      </c>
      <c r="H1236" s="50" t="s">
        <v>181</v>
      </c>
      <c r="I1236" s="45">
        <f t="shared" si="294"/>
        <v>17000</v>
      </c>
      <c r="J1236" s="324">
        <f t="shared" si="294"/>
        <v>0</v>
      </c>
      <c r="K1236" s="324">
        <f t="shared" si="294"/>
        <v>17000</v>
      </c>
      <c r="L1236" s="46">
        <f t="shared" si="294"/>
        <v>12500</v>
      </c>
      <c r="M1236" s="46">
        <f t="shared" si="294"/>
        <v>12500</v>
      </c>
      <c r="N1236" s="39">
        <f t="shared" si="288"/>
        <v>0</v>
      </c>
      <c r="O1236" s="220">
        <f t="shared" ref="O1236:O1299" si="295">N1236-J1236</f>
        <v>0</v>
      </c>
      <c r="S1236" s="25"/>
    </row>
    <row r="1237" spans="1:19" ht="30" hidden="1" customHeight="1" x14ac:dyDescent="0.25">
      <c r="A1237" s="199"/>
      <c r="B1237" s="199"/>
      <c r="C1237" s="199"/>
      <c r="D1237" s="199"/>
      <c r="E1237" s="196"/>
      <c r="F1237" s="50" t="s">
        <v>182</v>
      </c>
      <c r="G1237" s="205" t="s">
        <v>485</v>
      </c>
      <c r="H1237" s="50" t="s">
        <v>181</v>
      </c>
      <c r="I1237" s="45">
        <v>17000</v>
      </c>
      <c r="J1237" s="324">
        <f>K1237-I1237</f>
        <v>0</v>
      </c>
      <c r="K1237" s="324">
        <v>17000</v>
      </c>
      <c r="L1237" s="46">
        <v>12500</v>
      </c>
      <c r="M1237" s="46">
        <v>12500</v>
      </c>
      <c r="N1237" s="39">
        <f t="shared" si="288"/>
        <v>0</v>
      </c>
      <c r="O1237" s="220">
        <f t="shared" si="295"/>
        <v>0</v>
      </c>
      <c r="S1237" s="25"/>
    </row>
    <row r="1238" spans="1:19" s="218" customFormat="1" ht="30" hidden="1" customHeight="1" x14ac:dyDescent="0.25">
      <c r="A1238" s="199"/>
      <c r="B1238" s="199"/>
      <c r="C1238" s="199"/>
      <c r="D1238" s="199"/>
      <c r="E1238" s="196" t="s">
        <v>481</v>
      </c>
      <c r="F1238" s="50"/>
      <c r="G1238" s="205" t="s">
        <v>485</v>
      </c>
      <c r="H1238" s="50" t="s">
        <v>479</v>
      </c>
      <c r="I1238" s="45">
        <f>I1239</f>
        <v>1400</v>
      </c>
      <c r="J1238" s="324">
        <f t="shared" ref="J1238:K1238" si="296">J1239</f>
        <v>0</v>
      </c>
      <c r="K1238" s="324">
        <f t="shared" si="296"/>
        <v>1400</v>
      </c>
      <c r="L1238" s="46"/>
      <c r="M1238" s="46"/>
      <c r="N1238" s="39">
        <f t="shared" si="288"/>
        <v>0</v>
      </c>
      <c r="O1238" s="220">
        <f t="shared" si="295"/>
        <v>0</v>
      </c>
      <c r="P1238" s="308"/>
      <c r="Q1238" s="25"/>
      <c r="R1238" s="25"/>
      <c r="S1238" s="25"/>
    </row>
    <row r="1239" spans="1:19" s="218" customFormat="1" ht="30" hidden="1" customHeight="1" x14ac:dyDescent="0.25">
      <c r="A1239" s="199"/>
      <c r="B1239" s="199"/>
      <c r="C1239" s="199"/>
      <c r="D1239" s="199"/>
      <c r="E1239" s="196"/>
      <c r="F1239" s="50" t="s">
        <v>482</v>
      </c>
      <c r="G1239" s="205" t="s">
        <v>485</v>
      </c>
      <c r="H1239" s="50" t="s">
        <v>479</v>
      </c>
      <c r="I1239" s="45">
        <v>1400</v>
      </c>
      <c r="J1239" s="324">
        <f>K1239-I1239</f>
        <v>0</v>
      </c>
      <c r="K1239" s="324">
        <v>1400</v>
      </c>
      <c r="L1239" s="46"/>
      <c r="M1239" s="46"/>
      <c r="N1239" s="39">
        <f t="shared" si="288"/>
        <v>0</v>
      </c>
      <c r="O1239" s="220">
        <f t="shared" si="295"/>
        <v>0</v>
      </c>
      <c r="P1239" s="308"/>
      <c r="Q1239" s="25"/>
      <c r="R1239" s="25"/>
      <c r="S1239" s="25"/>
    </row>
    <row r="1240" spans="1:19" ht="20.100000000000001" hidden="1" customHeight="1" x14ac:dyDescent="0.25">
      <c r="A1240" s="199"/>
      <c r="B1240" s="199"/>
      <c r="C1240" s="199"/>
      <c r="D1240" s="199">
        <v>3233</v>
      </c>
      <c r="E1240" s="199"/>
      <c r="F1240" s="56"/>
      <c r="G1240" s="205" t="s">
        <v>468</v>
      </c>
      <c r="H1240" s="50" t="s">
        <v>37</v>
      </c>
      <c r="I1240" s="45"/>
      <c r="J1240" s="324"/>
      <c r="K1240" s="324"/>
      <c r="L1240" s="46"/>
      <c r="M1240" s="46"/>
      <c r="N1240" s="39">
        <f t="shared" si="288"/>
        <v>0</v>
      </c>
      <c r="O1240" s="220">
        <f t="shared" si="295"/>
        <v>0</v>
      </c>
      <c r="S1240" s="25"/>
    </row>
    <row r="1241" spans="1:19" ht="20.100000000000001" hidden="1" customHeight="1" x14ac:dyDescent="0.25">
      <c r="A1241" s="199"/>
      <c r="B1241" s="199"/>
      <c r="C1241" s="199"/>
      <c r="D1241" s="199"/>
      <c r="E1241" s="196" t="s">
        <v>183</v>
      </c>
      <c r="F1241" s="50"/>
      <c r="G1241" s="205" t="s">
        <v>468</v>
      </c>
      <c r="H1241" s="50" t="s">
        <v>184</v>
      </c>
      <c r="I1241" s="45"/>
      <c r="J1241" s="324"/>
      <c r="K1241" s="324"/>
      <c r="L1241" s="46"/>
      <c r="M1241" s="46"/>
      <c r="N1241" s="39">
        <f t="shared" si="288"/>
        <v>0</v>
      </c>
      <c r="O1241" s="220">
        <f t="shared" si="295"/>
        <v>0</v>
      </c>
      <c r="S1241" s="25"/>
    </row>
    <row r="1242" spans="1:19" ht="20.100000000000001" hidden="1" customHeight="1" x14ac:dyDescent="0.25">
      <c r="A1242" s="199"/>
      <c r="B1242" s="199"/>
      <c r="C1242" s="199"/>
      <c r="D1242" s="199"/>
      <c r="E1242" s="196"/>
      <c r="F1242" s="50" t="s">
        <v>185</v>
      </c>
      <c r="G1242" s="205" t="s">
        <v>468</v>
      </c>
      <c r="H1242" s="50" t="s">
        <v>184</v>
      </c>
      <c r="I1242" s="45"/>
      <c r="J1242" s="324"/>
      <c r="K1242" s="324"/>
      <c r="L1242" s="46"/>
      <c r="M1242" s="46"/>
      <c r="N1242" s="39">
        <f t="shared" si="288"/>
        <v>0</v>
      </c>
      <c r="O1242" s="220">
        <f t="shared" si="295"/>
        <v>0</v>
      </c>
      <c r="S1242" s="25"/>
    </row>
    <row r="1243" spans="1:19" ht="20.100000000000001" hidden="1" customHeight="1" x14ac:dyDescent="0.25">
      <c r="A1243" s="199"/>
      <c r="B1243" s="199"/>
      <c r="C1243" s="199"/>
      <c r="D1243" s="199">
        <v>3236</v>
      </c>
      <c r="E1243" s="199"/>
      <c r="F1243" s="56"/>
      <c r="G1243" s="205" t="s">
        <v>485</v>
      </c>
      <c r="H1243" s="50" t="s">
        <v>40</v>
      </c>
      <c r="I1243" s="45">
        <f t="shared" ref="I1243:M1244" si="297">I1244</f>
        <v>77000</v>
      </c>
      <c r="J1243" s="324">
        <f t="shared" si="297"/>
        <v>0</v>
      </c>
      <c r="K1243" s="324">
        <f t="shared" si="297"/>
        <v>77000</v>
      </c>
      <c r="L1243" s="46">
        <f t="shared" si="297"/>
        <v>80000</v>
      </c>
      <c r="M1243" s="46">
        <f t="shared" si="297"/>
        <v>80000</v>
      </c>
      <c r="N1243" s="39">
        <f t="shared" si="288"/>
        <v>0</v>
      </c>
      <c r="O1243" s="220">
        <f t="shared" si="295"/>
        <v>0</v>
      </c>
      <c r="S1243" s="25"/>
    </row>
    <row r="1244" spans="1:19" ht="20.100000000000001" hidden="1" customHeight="1" x14ac:dyDescent="0.25">
      <c r="A1244" s="199"/>
      <c r="B1244" s="199"/>
      <c r="C1244" s="199"/>
      <c r="D1244" s="199"/>
      <c r="E1244" s="196" t="s">
        <v>203</v>
      </c>
      <c r="F1244" s="50"/>
      <c r="G1244" s="205" t="s">
        <v>485</v>
      </c>
      <c r="H1244" s="50" t="s">
        <v>204</v>
      </c>
      <c r="I1244" s="45">
        <f t="shared" si="297"/>
        <v>77000</v>
      </c>
      <c r="J1244" s="324">
        <f t="shared" si="297"/>
        <v>0</v>
      </c>
      <c r="K1244" s="324">
        <f t="shared" si="297"/>
        <v>77000</v>
      </c>
      <c r="L1244" s="46">
        <f t="shared" si="297"/>
        <v>80000</v>
      </c>
      <c r="M1244" s="46">
        <f t="shared" si="297"/>
        <v>80000</v>
      </c>
      <c r="N1244" s="39">
        <f t="shared" si="288"/>
        <v>0</v>
      </c>
      <c r="O1244" s="220">
        <f t="shared" si="295"/>
        <v>0</v>
      </c>
      <c r="S1244" s="25"/>
    </row>
    <row r="1245" spans="1:19" ht="20.100000000000001" hidden="1" customHeight="1" x14ac:dyDescent="0.25">
      <c r="A1245" s="199"/>
      <c r="B1245" s="199"/>
      <c r="C1245" s="199"/>
      <c r="D1245" s="199"/>
      <c r="E1245" s="196"/>
      <c r="F1245" s="50" t="s">
        <v>205</v>
      </c>
      <c r="G1245" s="205" t="s">
        <v>485</v>
      </c>
      <c r="H1245" s="50" t="s">
        <v>204</v>
      </c>
      <c r="I1245" s="45">
        <v>77000</v>
      </c>
      <c r="J1245" s="324">
        <f>K1245-I1245</f>
        <v>0</v>
      </c>
      <c r="K1245" s="324">
        <v>77000</v>
      </c>
      <c r="L1245" s="46">
        <v>80000</v>
      </c>
      <c r="M1245" s="46">
        <v>80000</v>
      </c>
      <c r="N1245" s="39">
        <f t="shared" si="288"/>
        <v>0</v>
      </c>
      <c r="O1245" s="220">
        <f t="shared" si="295"/>
        <v>0</v>
      </c>
      <c r="S1245" s="25"/>
    </row>
    <row r="1246" spans="1:19" ht="20.100000000000001" hidden="1" customHeight="1" x14ac:dyDescent="0.25">
      <c r="A1246" s="199"/>
      <c r="B1246" s="199"/>
      <c r="C1246" s="199"/>
      <c r="D1246" s="199"/>
      <c r="E1246" s="196" t="s">
        <v>206</v>
      </c>
      <c r="F1246" s="50"/>
      <c r="G1246" s="205" t="s">
        <v>468</v>
      </c>
      <c r="H1246" s="50" t="s">
        <v>207</v>
      </c>
      <c r="I1246" s="45"/>
      <c r="J1246" s="324"/>
      <c r="K1246" s="324"/>
      <c r="L1246" s="46"/>
      <c r="M1246" s="46"/>
      <c r="N1246" s="39">
        <f t="shared" si="288"/>
        <v>0</v>
      </c>
      <c r="O1246" s="220">
        <f t="shared" si="295"/>
        <v>0</v>
      </c>
      <c r="S1246" s="25"/>
    </row>
    <row r="1247" spans="1:19" ht="20.100000000000001" hidden="1" customHeight="1" x14ac:dyDescent="0.25">
      <c r="A1247" s="199"/>
      <c r="B1247" s="199"/>
      <c r="C1247" s="199"/>
      <c r="D1247" s="199"/>
      <c r="E1247" s="196"/>
      <c r="F1247" s="50" t="s">
        <v>208</v>
      </c>
      <c r="G1247" s="205" t="s">
        <v>468</v>
      </c>
      <c r="H1247" s="50" t="s">
        <v>207</v>
      </c>
      <c r="I1247" s="45"/>
      <c r="J1247" s="324"/>
      <c r="K1247" s="324"/>
      <c r="L1247" s="46"/>
      <c r="M1247" s="46"/>
      <c r="N1247" s="39">
        <f t="shared" si="288"/>
        <v>0</v>
      </c>
      <c r="O1247" s="220">
        <f t="shared" si="295"/>
        <v>0</v>
      </c>
      <c r="S1247" s="25"/>
    </row>
    <row r="1248" spans="1:19" ht="20.100000000000001" hidden="1" customHeight="1" x14ac:dyDescent="0.25">
      <c r="A1248" s="199"/>
      <c r="B1248" s="199"/>
      <c r="C1248" s="199"/>
      <c r="D1248" s="199">
        <v>3238</v>
      </c>
      <c r="E1248" s="199"/>
      <c r="F1248" s="56"/>
      <c r="G1248" s="205" t="s">
        <v>485</v>
      </c>
      <c r="H1248" s="50" t="s">
        <v>41</v>
      </c>
      <c r="I1248" s="45">
        <f t="shared" ref="I1248:M1249" si="298">I1249</f>
        <v>2750</v>
      </c>
      <c r="J1248" s="324">
        <f t="shared" si="298"/>
        <v>0</v>
      </c>
      <c r="K1248" s="324">
        <f t="shared" si="298"/>
        <v>2750</v>
      </c>
      <c r="L1248" s="46">
        <f t="shared" si="298"/>
        <v>1250</v>
      </c>
      <c r="M1248" s="46">
        <f t="shared" si="298"/>
        <v>1250</v>
      </c>
      <c r="N1248" s="39">
        <f t="shared" si="288"/>
        <v>0</v>
      </c>
      <c r="O1248" s="220">
        <f t="shared" si="295"/>
        <v>0</v>
      </c>
      <c r="S1248" s="25"/>
    </row>
    <row r="1249" spans="1:19" ht="20.100000000000001" hidden="1" customHeight="1" x14ac:dyDescent="0.25">
      <c r="A1249" s="199"/>
      <c r="B1249" s="199"/>
      <c r="C1249" s="199"/>
      <c r="D1249" s="199"/>
      <c r="E1249" s="196" t="s">
        <v>220</v>
      </c>
      <c r="F1249" s="50"/>
      <c r="G1249" s="205" t="s">
        <v>485</v>
      </c>
      <c r="H1249" s="50" t="s">
        <v>221</v>
      </c>
      <c r="I1249" s="45">
        <f t="shared" si="298"/>
        <v>2750</v>
      </c>
      <c r="J1249" s="324">
        <f t="shared" si="298"/>
        <v>0</v>
      </c>
      <c r="K1249" s="324">
        <f t="shared" si="298"/>
        <v>2750</v>
      </c>
      <c r="L1249" s="46">
        <f t="shared" si="298"/>
        <v>1250</v>
      </c>
      <c r="M1249" s="46">
        <f t="shared" si="298"/>
        <v>1250</v>
      </c>
      <c r="N1249" s="39">
        <f t="shared" si="288"/>
        <v>0</v>
      </c>
      <c r="O1249" s="220">
        <f t="shared" si="295"/>
        <v>0</v>
      </c>
      <c r="S1249" s="25"/>
    </row>
    <row r="1250" spans="1:19" ht="20.100000000000001" hidden="1" customHeight="1" x14ac:dyDescent="0.25">
      <c r="A1250" s="199"/>
      <c r="B1250" s="199"/>
      <c r="C1250" s="199"/>
      <c r="D1250" s="199"/>
      <c r="E1250" s="196"/>
      <c r="F1250" s="50" t="s">
        <v>222</v>
      </c>
      <c r="G1250" s="205" t="s">
        <v>485</v>
      </c>
      <c r="H1250" s="50" t="s">
        <v>221</v>
      </c>
      <c r="I1250" s="45">
        <v>2750</v>
      </c>
      <c r="J1250" s="324">
        <f>K1250-I1250</f>
        <v>0</v>
      </c>
      <c r="K1250" s="324">
        <v>2750</v>
      </c>
      <c r="L1250" s="46">
        <v>1250</v>
      </c>
      <c r="M1250" s="46">
        <v>1250</v>
      </c>
      <c r="N1250" s="39">
        <f t="shared" si="288"/>
        <v>0</v>
      </c>
      <c r="O1250" s="220">
        <f t="shared" si="295"/>
        <v>0</v>
      </c>
      <c r="Q1250" s="47"/>
      <c r="S1250" s="25"/>
    </row>
    <row r="1251" spans="1:19" s="218" customFormat="1" ht="20.100000000000001" hidden="1" customHeight="1" x14ac:dyDescent="0.2">
      <c r="A1251" s="199"/>
      <c r="B1251" s="199"/>
      <c r="C1251" s="199"/>
      <c r="D1251" s="97">
        <v>3239</v>
      </c>
      <c r="E1251" s="97"/>
      <c r="F1251" s="97"/>
      <c r="G1251" s="205" t="s">
        <v>485</v>
      </c>
      <c r="H1251" s="50" t="s">
        <v>42</v>
      </c>
      <c r="I1251" s="45">
        <f>I1252</f>
        <v>950</v>
      </c>
      <c r="J1251" s="324">
        <f t="shared" ref="J1251:K1251" si="299">J1252</f>
        <v>0</v>
      </c>
      <c r="K1251" s="324">
        <f t="shared" si="299"/>
        <v>950</v>
      </c>
      <c r="L1251" s="46"/>
      <c r="M1251" s="46"/>
      <c r="N1251" s="39">
        <f t="shared" si="288"/>
        <v>0</v>
      </c>
      <c r="O1251" s="220">
        <f t="shared" si="295"/>
        <v>0</v>
      </c>
      <c r="P1251" s="308"/>
      <c r="Q1251" s="47"/>
      <c r="R1251" s="25"/>
      <c r="S1251" s="25"/>
    </row>
    <row r="1252" spans="1:19" s="218" customFormat="1" ht="20.100000000000001" hidden="1" customHeight="1" x14ac:dyDescent="0.25">
      <c r="A1252" s="199"/>
      <c r="B1252" s="199"/>
      <c r="C1252" s="199"/>
      <c r="D1252" s="199"/>
      <c r="E1252" s="196" t="s">
        <v>226</v>
      </c>
      <c r="F1252" s="50"/>
      <c r="G1252" s="205" t="s">
        <v>485</v>
      </c>
      <c r="H1252" s="50" t="s">
        <v>227</v>
      </c>
      <c r="I1252" s="45">
        <f>I1253</f>
        <v>950</v>
      </c>
      <c r="J1252" s="324">
        <f t="shared" ref="J1252:K1252" si="300">J1253</f>
        <v>0</v>
      </c>
      <c r="K1252" s="324">
        <f t="shared" si="300"/>
        <v>950</v>
      </c>
      <c r="L1252" s="46"/>
      <c r="M1252" s="46"/>
      <c r="N1252" s="39">
        <f t="shared" si="288"/>
        <v>0</v>
      </c>
      <c r="O1252" s="220">
        <f t="shared" si="295"/>
        <v>0</v>
      </c>
      <c r="P1252" s="308"/>
      <c r="Q1252" s="47"/>
      <c r="R1252" s="25"/>
      <c r="S1252" s="25"/>
    </row>
    <row r="1253" spans="1:19" s="218" customFormat="1" ht="20.100000000000001" hidden="1" customHeight="1" x14ac:dyDescent="0.25">
      <c r="A1253" s="199"/>
      <c r="B1253" s="199"/>
      <c r="C1253" s="199"/>
      <c r="D1253" s="199"/>
      <c r="E1253" s="196"/>
      <c r="F1253" s="50" t="s">
        <v>228</v>
      </c>
      <c r="G1253" s="205" t="s">
        <v>485</v>
      </c>
      <c r="H1253" s="50" t="s">
        <v>227</v>
      </c>
      <c r="I1253" s="45">
        <v>950</v>
      </c>
      <c r="J1253" s="324">
        <f>K1253-I1253</f>
        <v>0</v>
      </c>
      <c r="K1253" s="324">
        <v>950</v>
      </c>
      <c r="L1253" s="46"/>
      <c r="M1253" s="46"/>
      <c r="N1253" s="39">
        <f t="shared" si="288"/>
        <v>0</v>
      </c>
      <c r="O1253" s="220">
        <f t="shared" si="295"/>
        <v>0</v>
      </c>
      <c r="P1253" s="308"/>
      <c r="Q1253" s="47"/>
      <c r="R1253" s="25"/>
      <c r="S1253" s="25"/>
    </row>
    <row r="1254" spans="1:19" s="218" customFormat="1" ht="20.100000000000001" customHeight="1" x14ac:dyDescent="0.25">
      <c r="A1254" s="199"/>
      <c r="B1254" s="199"/>
      <c r="C1254" s="197">
        <v>329</v>
      </c>
      <c r="D1254" s="197"/>
      <c r="E1254" s="198"/>
      <c r="F1254" s="55"/>
      <c r="G1254" s="205" t="s">
        <v>485</v>
      </c>
      <c r="H1254" s="55" t="s">
        <v>45</v>
      </c>
      <c r="I1254" s="37">
        <f>I1255</f>
        <v>1000</v>
      </c>
      <c r="J1254" s="323">
        <f t="shared" ref="J1254:K1254" si="301">J1255</f>
        <v>0</v>
      </c>
      <c r="K1254" s="323">
        <f t="shared" si="301"/>
        <v>1000</v>
      </c>
      <c r="L1254" s="46"/>
      <c r="M1254" s="46"/>
      <c r="N1254" s="39">
        <f t="shared" si="288"/>
        <v>0</v>
      </c>
      <c r="O1254" s="220">
        <f t="shared" si="295"/>
        <v>0</v>
      </c>
      <c r="P1254" s="308"/>
      <c r="Q1254" s="47"/>
      <c r="R1254" s="25"/>
      <c r="S1254" s="25"/>
    </row>
    <row r="1255" spans="1:19" s="218" customFormat="1" ht="20.100000000000001" hidden="1" customHeight="1" x14ac:dyDescent="0.25">
      <c r="A1255" s="199"/>
      <c r="B1255" s="199"/>
      <c r="C1255" s="199"/>
      <c r="D1255" s="199">
        <v>3292</v>
      </c>
      <c r="E1255" s="196"/>
      <c r="F1255" s="50"/>
      <c r="G1255" s="205" t="s">
        <v>485</v>
      </c>
      <c r="H1255" s="50" t="s">
        <v>47</v>
      </c>
      <c r="I1255" s="45">
        <f>I1256</f>
        <v>1000</v>
      </c>
      <c r="J1255" s="324">
        <f t="shared" ref="J1255:K1255" si="302">J1256</f>
        <v>0</v>
      </c>
      <c r="K1255" s="324">
        <f t="shared" si="302"/>
        <v>1000</v>
      </c>
      <c r="L1255" s="46"/>
      <c r="M1255" s="46"/>
      <c r="N1255" s="39">
        <f t="shared" si="288"/>
        <v>0</v>
      </c>
      <c r="O1255" s="220">
        <f t="shared" si="295"/>
        <v>0</v>
      </c>
      <c r="P1255" s="308"/>
      <c r="Q1255" s="47"/>
      <c r="R1255" s="25"/>
      <c r="S1255" s="25"/>
    </row>
    <row r="1256" spans="1:19" s="218" customFormat="1" ht="20.100000000000001" hidden="1" customHeight="1" x14ac:dyDescent="0.25">
      <c r="A1256" s="199"/>
      <c r="B1256" s="199"/>
      <c r="C1256" s="199"/>
      <c r="D1256" s="199"/>
      <c r="E1256" s="196" t="s">
        <v>252</v>
      </c>
      <c r="F1256" s="50"/>
      <c r="G1256" s="205" t="s">
        <v>485</v>
      </c>
      <c r="H1256" s="50" t="s">
        <v>253</v>
      </c>
      <c r="I1256" s="45">
        <f>I1257</f>
        <v>1000</v>
      </c>
      <c r="J1256" s="324">
        <f t="shared" ref="J1256:K1256" si="303">J1257</f>
        <v>0</v>
      </c>
      <c r="K1256" s="324">
        <f t="shared" si="303"/>
        <v>1000</v>
      </c>
      <c r="L1256" s="46"/>
      <c r="M1256" s="46"/>
      <c r="N1256" s="39">
        <f t="shared" si="288"/>
        <v>0</v>
      </c>
      <c r="O1256" s="220">
        <f t="shared" si="295"/>
        <v>0</v>
      </c>
      <c r="P1256" s="308"/>
      <c r="Q1256" s="47"/>
      <c r="R1256" s="25"/>
      <c r="S1256" s="25"/>
    </row>
    <row r="1257" spans="1:19" s="218" customFormat="1" ht="20.100000000000001" hidden="1" customHeight="1" x14ac:dyDescent="0.25">
      <c r="A1257" s="199"/>
      <c r="B1257" s="199"/>
      <c r="C1257" s="199"/>
      <c r="D1257" s="199"/>
      <c r="E1257" s="196"/>
      <c r="F1257" s="50" t="s">
        <v>254</v>
      </c>
      <c r="G1257" s="205" t="s">
        <v>485</v>
      </c>
      <c r="H1257" s="50" t="s">
        <v>253</v>
      </c>
      <c r="I1257" s="45">
        <v>1000</v>
      </c>
      <c r="J1257" s="324">
        <f>K1257-I1257</f>
        <v>0</v>
      </c>
      <c r="K1257" s="324">
        <v>1000</v>
      </c>
      <c r="L1257" s="46"/>
      <c r="M1257" s="46"/>
      <c r="N1257" s="39">
        <f t="shared" si="288"/>
        <v>0</v>
      </c>
      <c r="O1257" s="220">
        <f t="shared" si="295"/>
        <v>0</v>
      </c>
      <c r="P1257" s="308"/>
      <c r="Q1257" s="47"/>
      <c r="R1257" s="25"/>
      <c r="S1257" s="25"/>
    </row>
    <row r="1258" spans="1:19" ht="20.100000000000001" hidden="1" customHeight="1" x14ac:dyDescent="0.25">
      <c r="A1258" s="250"/>
      <c r="B1258" s="250"/>
      <c r="C1258" s="250"/>
      <c r="D1258" s="250"/>
      <c r="E1258" s="250"/>
      <c r="F1258" s="251"/>
      <c r="G1258" s="251"/>
      <c r="H1258" s="251" t="s">
        <v>370</v>
      </c>
      <c r="I1258" s="251"/>
      <c r="J1258" s="329"/>
      <c r="K1258" s="329"/>
      <c r="L1258" s="46"/>
      <c r="M1258" s="46"/>
      <c r="N1258" s="39">
        <f t="shared" si="288"/>
        <v>0</v>
      </c>
      <c r="O1258" s="220">
        <f t="shared" si="295"/>
        <v>0</v>
      </c>
      <c r="Q1258" s="47"/>
      <c r="S1258" s="25"/>
    </row>
    <row r="1259" spans="1:19" ht="20.100000000000001" hidden="1" customHeight="1" x14ac:dyDescent="0.25">
      <c r="A1259" s="197"/>
      <c r="B1259" s="197"/>
      <c r="C1259" s="197"/>
      <c r="D1259" s="197"/>
      <c r="E1259" s="197"/>
      <c r="F1259" s="54"/>
      <c r="G1259" s="54"/>
      <c r="H1259" s="55" t="s">
        <v>290</v>
      </c>
      <c r="I1259" s="45"/>
      <c r="J1259" s="324"/>
      <c r="K1259" s="324"/>
      <c r="L1259" s="46"/>
      <c r="M1259" s="46"/>
      <c r="N1259" s="39">
        <f t="shared" si="288"/>
        <v>0</v>
      </c>
      <c r="O1259" s="220">
        <f t="shared" si="295"/>
        <v>0</v>
      </c>
      <c r="Q1259" s="47"/>
      <c r="S1259" s="25"/>
    </row>
    <row r="1260" spans="1:19" ht="20.100000000000001" hidden="1" customHeight="1" x14ac:dyDescent="0.25">
      <c r="A1260" s="197">
        <v>3</v>
      </c>
      <c r="B1260" s="197"/>
      <c r="C1260" s="197"/>
      <c r="D1260" s="197"/>
      <c r="E1260" s="197"/>
      <c r="F1260" s="54"/>
      <c r="G1260" s="205">
        <v>31</v>
      </c>
      <c r="H1260" s="55" t="s">
        <v>82</v>
      </c>
      <c r="I1260" s="37">
        <f>I1261+I1280</f>
        <v>0</v>
      </c>
      <c r="J1260" s="323">
        <f>J1261+J1280</f>
        <v>0</v>
      </c>
      <c r="K1260" s="323">
        <f>K1261+K1280</f>
        <v>0</v>
      </c>
      <c r="L1260" s="46"/>
      <c r="M1260" s="46"/>
      <c r="N1260" s="39">
        <f t="shared" si="288"/>
        <v>0</v>
      </c>
      <c r="O1260" s="220">
        <f t="shared" si="295"/>
        <v>0</v>
      </c>
      <c r="Q1260" s="47"/>
      <c r="S1260" s="25"/>
    </row>
    <row r="1261" spans="1:19" ht="20.100000000000001" hidden="1" customHeight="1" x14ac:dyDescent="0.25">
      <c r="A1261" s="197"/>
      <c r="B1261" s="197">
        <v>31</v>
      </c>
      <c r="C1261" s="197"/>
      <c r="D1261" s="197"/>
      <c r="E1261" s="197"/>
      <c r="F1261" s="54"/>
      <c r="G1261" s="205">
        <v>31</v>
      </c>
      <c r="H1261" s="55" t="s">
        <v>13</v>
      </c>
      <c r="I1261" s="37">
        <f>I1262+I1271</f>
        <v>0</v>
      </c>
      <c r="J1261" s="323">
        <f>J1262+J1271</f>
        <v>0</v>
      </c>
      <c r="K1261" s="323">
        <f>K1262+K1271</f>
        <v>0</v>
      </c>
      <c r="L1261" s="46"/>
      <c r="M1261" s="46"/>
      <c r="N1261" s="39">
        <f t="shared" si="288"/>
        <v>0</v>
      </c>
      <c r="O1261" s="220">
        <f t="shared" si="295"/>
        <v>0</v>
      </c>
      <c r="Q1261" s="47"/>
      <c r="S1261" s="25"/>
    </row>
    <row r="1262" spans="1:19" ht="20.100000000000001" hidden="1" customHeight="1" x14ac:dyDescent="0.25">
      <c r="A1262" s="197"/>
      <c r="B1262" s="197"/>
      <c r="C1262" s="197">
        <v>311</v>
      </c>
      <c r="D1262" s="197"/>
      <c r="E1262" s="197"/>
      <c r="F1262" s="54"/>
      <c r="G1262" s="205">
        <v>31</v>
      </c>
      <c r="H1262" s="55" t="s">
        <v>14</v>
      </c>
      <c r="I1262" s="37">
        <f>I1263+I1266</f>
        <v>0</v>
      </c>
      <c r="J1262" s="323">
        <f>J1263+J1266</f>
        <v>0</v>
      </c>
      <c r="K1262" s="323">
        <f>K1263+K1266</f>
        <v>0</v>
      </c>
      <c r="L1262" s="46"/>
      <c r="M1262" s="46"/>
      <c r="N1262" s="39">
        <f t="shared" si="288"/>
        <v>0</v>
      </c>
      <c r="O1262" s="220">
        <f t="shared" si="295"/>
        <v>0</v>
      </c>
      <c r="Q1262" s="47"/>
      <c r="S1262" s="25"/>
    </row>
    <row r="1263" spans="1:19" ht="20.100000000000001" hidden="1" customHeight="1" x14ac:dyDescent="0.25">
      <c r="A1263" s="199"/>
      <c r="B1263" s="199"/>
      <c r="C1263" s="199"/>
      <c r="D1263" s="199">
        <v>3111</v>
      </c>
      <c r="E1263" s="199"/>
      <c r="F1263" s="56"/>
      <c r="G1263" s="205">
        <v>31</v>
      </c>
      <c r="H1263" s="50" t="s">
        <v>15</v>
      </c>
      <c r="I1263" s="45">
        <f t="shared" ref="I1263:K1264" si="304">I1264</f>
        <v>0</v>
      </c>
      <c r="J1263" s="324">
        <f t="shared" si="304"/>
        <v>0</v>
      </c>
      <c r="K1263" s="324">
        <f t="shared" si="304"/>
        <v>0</v>
      </c>
      <c r="L1263" s="46"/>
      <c r="M1263" s="46"/>
      <c r="N1263" s="39">
        <f t="shared" si="288"/>
        <v>0</v>
      </c>
      <c r="O1263" s="220">
        <f t="shared" si="295"/>
        <v>0</v>
      </c>
      <c r="Q1263" s="47"/>
      <c r="S1263" s="25"/>
    </row>
    <row r="1264" spans="1:19" ht="20.100000000000001" hidden="1" customHeight="1" x14ac:dyDescent="0.25">
      <c r="A1264" s="199"/>
      <c r="B1264" s="199"/>
      <c r="C1264" s="199"/>
      <c r="D1264" s="199"/>
      <c r="E1264" s="196" t="s">
        <v>291</v>
      </c>
      <c r="F1264" s="50"/>
      <c r="G1264" s="205">
        <v>31</v>
      </c>
      <c r="H1264" s="50" t="s">
        <v>292</v>
      </c>
      <c r="I1264" s="45">
        <f t="shared" si="304"/>
        <v>0</v>
      </c>
      <c r="J1264" s="324">
        <f t="shared" si="304"/>
        <v>0</v>
      </c>
      <c r="K1264" s="324">
        <f t="shared" si="304"/>
        <v>0</v>
      </c>
      <c r="L1264" s="46"/>
      <c r="M1264" s="46"/>
      <c r="N1264" s="39">
        <f t="shared" si="288"/>
        <v>0</v>
      </c>
      <c r="O1264" s="220">
        <f t="shared" si="295"/>
        <v>0</v>
      </c>
      <c r="Q1264" s="47"/>
      <c r="S1264" s="25"/>
    </row>
    <row r="1265" spans="1:19" ht="20.100000000000001" hidden="1" customHeight="1" x14ac:dyDescent="0.25">
      <c r="A1265" s="199"/>
      <c r="B1265" s="199"/>
      <c r="C1265" s="199"/>
      <c r="D1265" s="199"/>
      <c r="E1265" s="196"/>
      <c r="F1265" s="50" t="s">
        <v>293</v>
      </c>
      <c r="G1265" s="205">
        <v>31</v>
      </c>
      <c r="H1265" s="50" t="s">
        <v>292</v>
      </c>
      <c r="I1265" s="45">
        <v>0</v>
      </c>
      <c r="J1265" s="324">
        <f>K1265-I1265</f>
        <v>0</v>
      </c>
      <c r="K1265" s="324">
        <v>0</v>
      </c>
      <c r="L1265" s="46"/>
      <c r="M1265" s="46"/>
      <c r="N1265" s="39">
        <f t="shared" si="288"/>
        <v>0</v>
      </c>
      <c r="O1265" s="220">
        <f t="shared" si="295"/>
        <v>0</v>
      </c>
      <c r="Q1265" s="47"/>
      <c r="S1265" s="25"/>
    </row>
    <row r="1266" spans="1:19" ht="20.100000000000001" hidden="1" customHeight="1" x14ac:dyDescent="0.25">
      <c r="A1266" s="199"/>
      <c r="B1266" s="199"/>
      <c r="C1266" s="199"/>
      <c r="D1266" s="199">
        <v>3114</v>
      </c>
      <c r="E1266" s="199"/>
      <c r="F1266" s="56"/>
      <c r="G1266" s="205">
        <v>31</v>
      </c>
      <c r="H1266" s="50" t="s">
        <v>17</v>
      </c>
      <c r="I1266" s="45">
        <f t="shared" ref="I1266:K1267" si="305">I1267</f>
        <v>0</v>
      </c>
      <c r="J1266" s="324">
        <f t="shared" si="305"/>
        <v>0</v>
      </c>
      <c r="K1266" s="324">
        <f t="shared" si="305"/>
        <v>0</v>
      </c>
      <c r="L1266" s="46"/>
      <c r="M1266" s="46"/>
      <c r="N1266" s="39">
        <f t="shared" si="288"/>
        <v>0</v>
      </c>
      <c r="O1266" s="220">
        <f t="shared" si="295"/>
        <v>0</v>
      </c>
      <c r="Q1266" s="47"/>
      <c r="S1266" s="25"/>
    </row>
    <row r="1267" spans="1:19" ht="20.100000000000001" hidden="1" customHeight="1" x14ac:dyDescent="0.25">
      <c r="A1267" s="199"/>
      <c r="B1267" s="199"/>
      <c r="C1267" s="199"/>
      <c r="D1267" s="199"/>
      <c r="E1267" s="196" t="s">
        <v>297</v>
      </c>
      <c r="F1267" s="50"/>
      <c r="G1267" s="205">
        <v>31</v>
      </c>
      <c r="H1267" s="50" t="s">
        <v>17</v>
      </c>
      <c r="I1267" s="45">
        <f t="shared" si="305"/>
        <v>0</v>
      </c>
      <c r="J1267" s="324">
        <f t="shared" si="305"/>
        <v>0</v>
      </c>
      <c r="K1267" s="324">
        <f t="shared" si="305"/>
        <v>0</v>
      </c>
      <c r="L1267" s="46"/>
      <c r="M1267" s="46"/>
      <c r="N1267" s="39">
        <f t="shared" si="288"/>
        <v>0</v>
      </c>
      <c r="O1267" s="220">
        <f t="shared" si="295"/>
        <v>0</v>
      </c>
      <c r="Q1267" s="47"/>
      <c r="S1267" s="25"/>
    </row>
    <row r="1268" spans="1:19" ht="20.100000000000001" hidden="1" customHeight="1" x14ac:dyDescent="0.25">
      <c r="A1268" s="199"/>
      <c r="B1268" s="199"/>
      <c r="C1268" s="199"/>
      <c r="D1268" s="199"/>
      <c r="E1268" s="196"/>
      <c r="F1268" s="50" t="s">
        <v>298</v>
      </c>
      <c r="G1268" s="205">
        <v>31</v>
      </c>
      <c r="H1268" s="50" t="s">
        <v>17</v>
      </c>
      <c r="I1268" s="45">
        <v>0</v>
      </c>
      <c r="J1268" s="324">
        <f>K1268-I1268</f>
        <v>0</v>
      </c>
      <c r="K1268" s="324">
        <v>0</v>
      </c>
      <c r="L1268" s="46"/>
      <c r="M1268" s="46"/>
      <c r="N1268" s="39">
        <f t="shared" si="288"/>
        <v>0</v>
      </c>
      <c r="O1268" s="220">
        <f t="shared" si="295"/>
        <v>0</v>
      </c>
      <c r="Q1268" s="47"/>
      <c r="S1268" s="25"/>
    </row>
    <row r="1269" spans="1:19" ht="20.100000000000001" hidden="1" customHeight="1" x14ac:dyDescent="0.25">
      <c r="A1269" s="197"/>
      <c r="B1269" s="197"/>
      <c r="C1269" s="197">
        <v>312</v>
      </c>
      <c r="D1269" s="197"/>
      <c r="E1269" s="198"/>
      <c r="F1269" s="55"/>
      <c r="G1269" s="205">
        <v>31</v>
      </c>
      <c r="H1269" s="55" t="s">
        <v>18</v>
      </c>
      <c r="I1269" s="45">
        <f>I1270</f>
        <v>0</v>
      </c>
      <c r="J1269" s="324">
        <f>J1270</f>
        <v>0</v>
      </c>
      <c r="K1269" s="324">
        <f>K1270</f>
        <v>0</v>
      </c>
      <c r="L1269" s="46"/>
      <c r="M1269" s="46"/>
      <c r="N1269" s="39">
        <f t="shared" si="288"/>
        <v>0</v>
      </c>
      <c r="O1269" s="220">
        <f t="shared" si="295"/>
        <v>0</v>
      </c>
      <c r="Q1269" s="47"/>
      <c r="S1269" s="25"/>
    </row>
    <row r="1270" spans="1:19" ht="20.100000000000001" hidden="1" customHeight="1" x14ac:dyDescent="0.25">
      <c r="A1270" s="199"/>
      <c r="B1270" s="199"/>
      <c r="C1270" s="199"/>
      <c r="D1270" s="199">
        <v>3121</v>
      </c>
      <c r="E1270" s="196"/>
      <c r="F1270" s="50"/>
      <c r="G1270" s="205">
        <v>31</v>
      </c>
      <c r="H1270" s="50" t="s">
        <v>18</v>
      </c>
      <c r="I1270" s="45">
        <v>0</v>
      </c>
      <c r="J1270" s="324">
        <v>0</v>
      </c>
      <c r="K1270" s="324">
        <v>0</v>
      </c>
      <c r="L1270" s="46"/>
      <c r="M1270" s="46"/>
      <c r="N1270" s="39">
        <f t="shared" si="288"/>
        <v>0</v>
      </c>
      <c r="O1270" s="220">
        <f t="shared" si="295"/>
        <v>0</v>
      </c>
      <c r="Q1270" s="47"/>
      <c r="S1270" s="25"/>
    </row>
    <row r="1271" spans="1:19" ht="20.100000000000001" hidden="1" customHeight="1" x14ac:dyDescent="0.25">
      <c r="A1271" s="197"/>
      <c r="B1271" s="197"/>
      <c r="C1271" s="197">
        <v>313</v>
      </c>
      <c r="D1271" s="197"/>
      <c r="E1271" s="197"/>
      <c r="F1271" s="54"/>
      <c r="G1271" s="205">
        <v>31</v>
      </c>
      <c r="H1271" s="55" t="s">
        <v>101</v>
      </c>
      <c r="I1271" s="37">
        <f>I1272+I1277</f>
        <v>0</v>
      </c>
      <c r="J1271" s="323">
        <f>J1272+J1277</f>
        <v>0</v>
      </c>
      <c r="K1271" s="323">
        <f>K1272+K1277</f>
        <v>0</v>
      </c>
      <c r="L1271" s="46"/>
      <c r="M1271" s="46"/>
      <c r="N1271" s="39">
        <f t="shared" si="288"/>
        <v>0</v>
      </c>
      <c r="O1271" s="220">
        <f t="shared" si="295"/>
        <v>0</v>
      </c>
      <c r="Q1271" s="47"/>
      <c r="S1271" s="25"/>
    </row>
    <row r="1272" spans="1:19" ht="20.100000000000001" hidden="1" customHeight="1" x14ac:dyDescent="0.25">
      <c r="A1272" s="199"/>
      <c r="B1272" s="199"/>
      <c r="C1272" s="199"/>
      <c r="D1272" s="199">
        <v>3132</v>
      </c>
      <c r="E1272" s="199"/>
      <c r="F1272" s="56"/>
      <c r="G1272" s="205">
        <v>31</v>
      </c>
      <c r="H1272" s="50" t="s">
        <v>20</v>
      </c>
      <c r="I1272" s="45">
        <f>I1273+I1275</f>
        <v>0</v>
      </c>
      <c r="J1272" s="324">
        <f>J1273+J1275</f>
        <v>0</v>
      </c>
      <c r="K1272" s="324">
        <f>K1273+K1275</f>
        <v>0</v>
      </c>
      <c r="L1272" s="46"/>
      <c r="M1272" s="46"/>
      <c r="N1272" s="39">
        <f t="shared" si="288"/>
        <v>0</v>
      </c>
      <c r="O1272" s="220">
        <f t="shared" si="295"/>
        <v>0</v>
      </c>
      <c r="Q1272" s="47"/>
      <c r="S1272" s="25"/>
    </row>
    <row r="1273" spans="1:19" ht="20.100000000000001" hidden="1" customHeight="1" x14ac:dyDescent="0.25">
      <c r="A1273" s="199"/>
      <c r="B1273" s="199"/>
      <c r="C1273" s="199"/>
      <c r="D1273" s="199"/>
      <c r="E1273" s="196" t="s">
        <v>302</v>
      </c>
      <c r="F1273" s="50"/>
      <c r="G1273" s="205">
        <v>31</v>
      </c>
      <c r="H1273" s="50" t="s">
        <v>20</v>
      </c>
      <c r="I1273" s="45">
        <f>I1274</f>
        <v>0</v>
      </c>
      <c r="J1273" s="324">
        <f>J1274</f>
        <v>0</v>
      </c>
      <c r="K1273" s="324">
        <f>K1274</f>
        <v>0</v>
      </c>
      <c r="L1273" s="46"/>
      <c r="M1273" s="46"/>
      <c r="N1273" s="39">
        <f t="shared" si="288"/>
        <v>0</v>
      </c>
      <c r="O1273" s="220">
        <f t="shared" si="295"/>
        <v>0</v>
      </c>
      <c r="Q1273" s="47"/>
      <c r="S1273" s="25"/>
    </row>
    <row r="1274" spans="1:19" ht="20.100000000000001" hidden="1" customHeight="1" x14ac:dyDescent="0.25">
      <c r="A1274" s="199"/>
      <c r="B1274" s="199"/>
      <c r="C1274" s="199"/>
      <c r="D1274" s="199"/>
      <c r="E1274" s="196"/>
      <c r="F1274" s="50" t="s">
        <v>303</v>
      </c>
      <c r="G1274" s="205">
        <v>31</v>
      </c>
      <c r="H1274" s="50" t="s">
        <v>20</v>
      </c>
      <c r="I1274" s="45">
        <v>0</v>
      </c>
      <c r="J1274" s="324">
        <f>K1274-I1274</f>
        <v>0</v>
      </c>
      <c r="K1274" s="324">
        <v>0</v>
      </c>
      <c r="L1274" s="46"/>
      <c r="M1274" s="46"/>
      <c r="N1274" s="39">
        <f t="shared" si="288"/>
        <v>0</v>
      </c>
      <c r="O1274" s="220">
        <f t="shared" si="295"/>
        <v>0</v>
      </c>
      <c r="Q1274" s="47"/>
      <c r="S1274" s="25"/>
    </row>
    <row r="1275" spans="1:19" ht="30" hidden="1" customHeight="1" x14ac:dyDescent="0.25">
      <c r="A1275" s="199"/>
      <c r="B1275" s="199"/>
      <c r="C1275" s="199"/>
      <c r="D1275" s="199"/>
      <c r="E1275" s="196" t="s">
        <v>304</v>
      </c>
      <c r="F1275" s="50"/>
      <c r="G1275" s="205">
        <v>31</v>
      </c>
      <c r="H1275" s="50" t="s">
        <v>102</v>
      </c>
      <c r="I1275" s="45">
        <f>I1276</f>
        <v>0</v>
      </c>
      <c r="J1275" s="324">
        <f>J1276</f>
        <v>0</v>
      </c>
      <c r="K1275" s="324">
        <f>K1276</f>
        <v>0</v>
      </c>
      <c r="L1275" s="46"/>
      <c r="M1275" s="46"/>
      <c r="N1275" s="39">
        <f t="shared" ref="N1275:N1338" si="306">K1275-I1275</f>
        <v>0</v>
      </c>
      <c r="O1275" s="220">
        <f t="shared" si="295"/>
        <v>0</v>
      </c>
      <c r="Q1275" s="47"/>
      <c r="S1275" s="25"/>
    </row>
    <row r="1276" spans="1:19" ht="30" hidden="1" customHeight="1" x14ac:dyDescent="0.25">
      <c r="A1276" s="199"/>
      <c r="B1276" s="199"/>
      <c r="C1276" s="199"/>
      <c r="D1276" s="199"/>
      <c r="E1276" s="196"/>
      <c r="F1276" s="50" t="s">
        <v>305</v>
      </c>
      <c r="G1276" s="205">
        <v>31</v>
      </c>
      <c r="H1276" s="50" t="s">
        <v>102</v>
      </c>
      <c r="I1276" s="45">
        <v>0</v>
      </c>
      <c r="J1276" s="324">
        <f>K1276-I1276</f>
        <v>0</v>
      </c>
      <c r="K1276" s="324">
        <v>0</v>
      </c>
      <c r="L1276" s="46"/>
      <c r="M1276" s="46"/>
      <c r="N1276" s="39">
        <f t="shared" si="306"/>
        <v>0</v>
      </c>
      <c r="O1276" s="220">
        <f t="shared" si="295"/>
        <v>0</v>
      </c>
      <c r="Q1276" s="47"/>
      <c r="S1276" s="25"/>
    </row>
    <row r="1277" spans="1:19" ht="30" hidden="1" customHeight="1" x14ac:dyDescent="0.25">
      <c r="A1277" s="199"/>
      <c r="B1277" s="199"/>
      <c r="C1277" s="199"/>
      <c r="D1277" s="199">
        <v>3133</v>
      </c>
      <c r="E1277" s="199"/>
      <c r="F1277" s="56"/>
      <c r="G1277" s="205">
        <v>31</v>
      </c>
      <c r="H1277" s="50" t="s">
        <v>21</v>
      </c>
      <c r="I1277" s="45">
        <f t="shared" ref="I1277:K1278" si="307">I1278</f>
        <v>0</v>
      </c>
      <c r="J1277" s="324">
        <f t="shared" si="307"/>
        <v>0</v>
      </c>
      <c r="K1277" s="324">
        <f t="shared" si="307"/>
        <v>0</v>
      </c>
      <c r="L1277" s="46"/>
      <c r="M1277" s="46"/>
      <c r="N1277" s="39">
        <f t="shared" si="306"/>
        <v>0</v>
      </c>
      <c r="O1277" s="220">
        <f t="shared" si="295"/>
        <v>0</v>
      </c>
      <c r="Q1277" s="47"/>
      <c r="S1277" s="25"/>
    </row>
    <row r="1278" spans="1:19" ht="30" hidden="1" customHeight="1" x14ac:dyDescent="0.25">
      <c r="A1278" s="199"/>
      <c r="B1278" s="199"/>
      <c r="C1278" s="199"/>
      <c r="D1278" s="199"/>
      <c r="E1278" s="196" t="s">
        <v>306</v>
      </c>
      <c r="F1278" s="50"/>
      <c r="G1278" s="205">
        <v>31</v>
      </c>
      <c r="H1278" s="50" t="s">
        <v>21</v>
      </c>
      <c r="I1278" s="45">
        <f t="shared" si="307"/>
        <v>0</v>
      </c>
      <c r="J1278" s="324">
        <f t="shared" si="307"/>
        <v>0</v>
      </c>
      <c r="K1278" s="324">
        <f t="shared" si="307"/>
        <v>0</v>
      </c>
      <c r="L1278" s="46"/>
      <c r="M1278" s="46"/>
      <c r="N1278" s="39">
        <f t="shared" si="306"/>
        <v>0</v>
      </c>
      <c r="O1278" s="220">
        <f t="shared" si="295"/>
        <v>0</v>
      </c>
      <c r="Q1278" s="47"/>
      <c r="S1278" s="25"/>
    </row>
    <row r="1279" spans="1:19" ht="30" hidden="1" customHeight="1" x14ac:dyDescent="0.25">
      <c r="A1279" s="199"/>
      <c r="B1279" s="199"/>
      <c r="C1279" s="199"/>
      <c r="D1279" s="199"/>
      <c r="E1279" s="196"/>
      <c r="F1279" s="50" t="s">
        <v>307</v>
      </c>
      <c r="G1279" s="205">
        <v>31</v>
      </c>
      <c r="H1279" s="50" t="s">
        <v>21</v>
      </c>
      <c r="I1279" s="45">
        <v>0</v>
      </c>
      <c r="J1279" s="324">
        <f>K1279-I1279</f>
        <v>0</v>
      </c>
      <c r="K1279" s="324">
        <v>0</v>
      </c>
      <c r="L1279" s="46"/>
      <c r="M1279" s="46"/>
      <c r="N1279" s="39">
        <f t="shared" si="306"/>
        <v>0</v>
      </c>
      <c r="O1279" s="220">
        <f t="shared" si="295"/>
        <v>0</v>
      </c>
      <c r="Q1279" s="47"/>
      <c r="S1279" s="25"/>
    </row>
    <row r="1280" spans="1:19" ht="20.100000000000001" hidden="1" customHeight="1" x14ac:dyDescent="0.25">
      <c r="A1280" s="197"/>
      <c r="B1280" s="197">
        <v>32</v>
      </c>
      <c r="C1280" s="197"/>
      <c r="D1280" s="197"/>
      <c r="E1280" s="197"/>
      <c r="F1280" s="54"/>
      <c r="G1280" s="205">
        <v>31</v>
      </c>
      <c r="H1280" s="55" t="s">
        <v>22</v>
      </c>
      <c r="I1280" s="37">
        <f>I1281+I1297+I1321</f>
        <v>0</v>
      </c>
      <c r="J1280" s="323">
        <f>J1281+J1297+J1321</f>
        <v>0</v>
      </c>
      <c r="K1280" s="323">
        <f>K1281+K1297+K1321</f>
        <v>0</v>
      </c>
      <c r="L1280" s="46"/>
      <c r="M1280" s="46"/>
      <c r="N1280" s="39">
        <f t="shared" si="306"/>
        <v>0</v>
      </c>
      <c r="O1280" s="220">
        <f t="shared" si="295"/>
        <v>0</v>
      </c>
      <c r="Q1280" s="47"/>
      <c r="S1280" s="25"/>
    </row>
    <row r="1281" spans="1:19" ht="20.100000000000001" hidden="1" customHeight="1" x14ac:dyDescent="0.25">
      <c r="A1281" s="197"/>
      <c r="B1281" s="197"/>
      <c r="C1281" s="197">
        <v>321</v>
      </c>
      <c r="D1281" s="197"/>
      <c r="E1281" s="197"/>
      <c r="F1281" s="54"/>
      <c r="G1281" s="205">
        <v>31</v>
      </c>
      <c r="H1281" s="55" t="s">
        <v>23</v>
      </c>
      <c r="I1281" s="37">
        <f>I1282+I1291</f>
        <v>0</v>
      </c>
      <c r="J1281" s="323">
        <f>J1282+J1291</f>
        <v>0</v>
      </c>
      <c r="K1281" s="323">
        <f>K1282+K1291</f>
        <v>0</v>
      </c>
      <c r="L1281" s="46"/>
      <c r="M1281" s="46"/>
      <c r="N1281" s="39">
        <f t="shared" si="306"/>
        <v>0</v>
      </c>
      <c r="O1281" s="220">
        <f t="shared" si="295"/>
        <v>0</v>
      </c>
      <c r="Q1281" s="47"/>
      <c r="S1281" s="25"/>
    </row>
    <row r="1282" spans="1:19" ht="20.100000000000001" hidden="1" customHeight="1" x14ac:dyDescent="0.25">
      <c r="A1282" s="199"/>
      <c r="B1282" s="199"/>
      <c r="C1282" s="199"/>
      <c r="D1282" s="199">
        <v>3211</v>
      </c>
      <c r="E1282" s="199"/>
      <c r="F1282" s="56"/>
      <c r="G1282" s="205">
        <v>31</v>
      </c>
      <c r="H1282" s="50" t="s">
        <v>24</v>
      </c>
      <c r="I1282" s="45">
        <f t="shared" ref="I1282:K1283" si="308">I1283</f>
        <v>0</v>
      </c>
      <c r="J1282" s="324">
        <f t="shared" si="308"/>
        <v>0</v>
      </c>
      <c r="K1282" s="324">
        <f t="shared" si="308"/>
        <v>0</v>
      </c>
      <c r="L1282" s="46"/>
      <c r="M1282" s="46"/>
      <c r="N1282" s="39">
        <f t="shared" si="306"/>
        <v>0</v>
      </c>
      <c r="O1282" s="220">
        <f t="shared" si="295"/>
        <v>0</v>
      </c>
      <c r="Q1282" s="47"/>
      <c r="S1282" s="25"/>
    </row>
    <row r="1283" spans="1:19" ht="20.100000000000001" hidden="1" customHeight="1" x14ac:dyDescent="0.25">
      <c r="A1283" s="199"/>
      <c r="B1283" s="199"/>
      <c r="C1283" s="199"/>
      <c r="D1283" s="199"/>
      <c r="E1283" s="196" t="s">
        <v>308</v>
      </c>
      <c r="F1283" s="50"/>
      <c r="G1283" s="205">
        <v>31</v>
      </c>
      <c r="H1283" s="50" t="s">
        <v>103</v>
      </c>
      <c r="I1283" s="45">
        <f t="shared" si="308"/>
        <v>0</v>
      </c>
      <c r="J1283" s="324">
        <f t="shared" si="308"/>
        <v>0</v>
      </c>
      <c r="K1283" s="324">
        <f t="shared" si="308"/>
        <v>0</v>
      </c>
      <c r="L1283" s="46"/>
      <c r="M1283" s="46"/>
      <c r="N1283" s="39">
        <f t="shared" si="306"/>
        <v>0</v>
      </c>
      <c r="O1283" s="220">
        <f t="shared" si="295"/>
        <v>0</v>
      </c>
      <c r="Q1283" s="47"/>
      <c r="S1283" s="25"/>
    </row>
    <row r="1284" spans="1:19" ht="20.100000000000001" hidden="1" customHeight="1" x14ac:dyDescent="0.25">
      <c r="A1284" s="199"/>
      <c r="B1284" s="199"/>
      <c r="C1284" s="199"/>
      <c r="D1284" s="199"/>
      <c r="E1284" s="196"/>
      <c r="F1284" s="50" t="s">
        <v>309</v>
      </c>
      <c r="G1284" s="205">
        <v>31</v>
      </c>
      <c r="H1284" s="50" t="s">
        <v>103</v>
      </c>
      <c r="I1284" s="45">
        <v>0</v>
      </c>
      <c r="J1284" s="324">
        <f>K1284-I1284</f>
        <v>0</v>
      </c>
      <c r="K1284" s="324">
        <v>0</v>
      </c>
      <c r="L1284" s="46"/>
      <c r="M1284" s="46"/>
      <c r="N1284" s="39">
        <f t="shared" si="306"/>
        <v>0</v>
      </c>
      <c r="O1284" s="220">
        <f t="shared" si="295"/>
        <v>0</v>
      </c>
      <c r="Q1284" s="47"/>
      <c r="S1284" s="25"/>
    </row>
    <row r="1285" spans="1:19" ht="20.100000000000001" hidden="1" customHeight="1" x14ac:dyDescent="0.25">
      <c r="A1285" s="199"/>
      <c r="B1285" s="199"/>
      <c r="C1285" s="199"/>
      <c r="D1285" s="199"/>
      <c r="E1285" s="196" t="s">
        <v>310</v>
      </c>
      <c r="F1285" s="50"/>
      <c r="G1285" s="205">
        <v>31</v>
      </c>
      <c r="H1285" s="50" t="s">
        <v>104</v>
      </c>
      <c r="I1285" s="45"/>
      <c r="J1285" s="324"/>
      <c r="K1285" s="324"/>
      <c r="L1285" s="46"/>
      <c r="M1285" s="46"/>
      <c r="N1285" s="39">
        <f t="shared" si="306"/>
        <v>0</v>
      </c>
      <c r="O1285" s="220">
        <f t="shared" si="295"/>
        <v>0</v>
      </c>
      <c r="Q1285" s="47"/>
      <c r="S1285" s="25"/>
    </row>
    <row r="1286" spans="1:19" ht="20.100000000000001" hidden="1" customHeight="1" x14ac:dyDescent="0.25">
      <c r="A1286" s="199"/>
      <c r="B1286" s="199"/>
      <c r="C1286" s="199"/>
      <c r="D1286" s="199"/>
      <c r="E1286" s="196"/>
      <c r="F1286" s="50" t="s">
        <v>311</v>
      </c>
      <c r="G1286" s="205">
        <v>31</v>
      </c>
      <c r="H1286" s="50" t="s">
        <v>104</v>
      </c>
      <c r="I1286" s="45"/>
      <c r="J1286" s="324"/>
      <c r="K1286" s="324"/>
      <c r="L1286" s="46"/>
      <c r="M1286" s="46"/>
      <c r="N1286" s="39">
        <f t="shared" si="306"/>
        <v>0</v>
      </c>
      <c r="O1286" s="220">
        <f t="shared" si="295"/>
        <v>0</v>
      </c>
      <c r="Q1286" s="47"/>
      <c r="S1286" s="25"/>
    </row>
    <row r="1287" spans="1:19" ht="20.100000000000001" hidden="1" customHeight="1" x14ac:dyDescent="0.25">
      <c r="A1287" s="199"/>
      <c r="B1287" s="199"/>
      <c r="C1287" s="199"/>
      <c r="D1287" s="199"/>
      <c r="E1287" s="196" t="s">
        <v>312</v>
      </c>
      <c r="F1287" s="50"/>
      <c r="G1287" s="205">
        <v>31</v>
      </c>
      <c r="H1287" s="50" t="s">
        <v>357</v>
      </c>
      <c r="I1287" s="45"/>
      <c r="J1287" s="324"/>
      <c r="K1287" s="324"/>
      <c r="L1287" s="46"/>
      <c r="M1287" s="46"/>
      <c r="N1287" s="39">
        <f t="shared" si="306"/>
        <v>0</v>
      </c>
      <c r="O1287" s="220">
        <f t="shared" si="295"/>
        <v>0</v>
      </c>
      <c r="Q1287" s="47"/>
      <c r="S1287" s="25"/>
    </row>
    <row r="1288" spans="1:19" ht="20.100000000000001" hidden="1" customHeight="1" x14ac:dyDescent="0.25">
      <c r="A1288" s="199"/>
      <c r="B1288" s="199"/>
      <c r="C1288" s="199"/>
      <c r="D1288" s="199"/>
      <c r="E1288" s="196"/>
      <c r="F1288" s="50" t="s">
        <v>313</v>
      </c>
      <c r="G1288" s="205">
        <v>31</v>
      </c>
      <c r="H1288" s="50" t="s">
        <v>357</v>
      </c>
      <c r="I1288" s="45"/>
      <c r="J1288" s="324"/>
      <c r="K1288" s="324"/>
      <c r="L1288" s="46"/>
      <c r="M1288" s="46"/>
      <c r="N1288" s="39">
        <f t="shared" si="306"/>
        <v>0</v>
      </c>
      <c r="O1288" s="220">
        <f t="shared" si="295"/>
        <v>0</v>
      </c>
      <c r="Q1288" s="47"/>
      <c r="S1288" s="25"/>
    </row>
    <row r="1289" spans="1:19" ht="20.100000000000001" hidden="1" customHeight="1" x14ac:dyDescent="0.25">
      <c r="A1289" s="199"/>
      <c r="B1289" s="199"/>
      <c r="C1289" s="199"/>
      <c r="D1289" s="199"/>
      <c r="E1289" s="196" t="s">
        <v>314</v>
      </c>
      <c r="F1289" s="50"/>
      <c r="G1289" s="205">
        <v>31</v>
      </c>
      <c r="H1289" s="50" t="s">
        <v>106</v>
      </c>
      <c r="I1289" s="45"/>
      <c r="J1289" s="324"/>
      <c r="K1289" s="324"/>
      <c r="L1289" s="46"/>
      <c r="M1289" s="46"/>
      <c r="N1289" s="39">
        <f t="shared" si="306"/>
        <v>0</v>
      </c>
      <c r="O1289" s="220">
        <f t="shared" si="295"/>
        <v>0</v>
      </c>
      <c r="Q1289" s="47"/>
      <c r="S1289" s="25"/>
    </row>
    <row r="1290" spans="1:19" ht="20.100000000000001" hidden="1" customHeight="1" x14ac:dyDescent="0.25">
      <c r="A1290" s="199"/>
      <c r="B1290" s="199"/>
      <c r="C1290" s="199"/>
      <c r="D1290" s="199"/>
      <c r="E1290" s="196"/>
      <c r="F1290" s="50" t="s">
        <v>315</v>
      </c>
      <c r="G1290" s="205">
        <v>31</v>
      </c>
      <c r="H1290" s="50" t="s">
        <v>106</v>
      </c>
      <c r="I1290" s="45"/>
      <c r="J1290" s="324"/>
      <c r="K1290" s="324"/>
      <c r="L1290" s="46"/>
      <c r="M1290" s="46"/>
      <c r="N1290" s="39">
        <f t="shared" si="306"/>
        <v>0</v>
      </c>
      <c r="O1290" s="220">
        <f t="shared" si="295"/>
        <v>0</v>
      </c>
      <c r="Q1290" s="47"/>
      <c r="S1290" s="25"/>
    </row>
    <row r="1291" spans="1:19" ht="20.100000000000001" hidden="1" customHeight="1" x14ac:dyDescent="0.25">
      <c r="A1291" s="199"/>
      <c r="B1291" s="199"/>
      <c r="C1291" s="199"/>
      <c r="D1291" s="199">
        <v>3213</v>
      </c>
      <c r="E1291" s="199"/>
      <c r="F1291" s="56"/>
      <c r="G1291" s="205">
        <v>31</v>
      </c>
      <c r="H1291" s="50" t="s">
        <v>26</v>
      </c>
      <c r="I1291" s="45">
        <f t="shared" ref="I1291:K1292" si="309">I1292</f>
        <v>0</v>
      </c>
      <c r="J1291" s="324">
        <f t="shared" si="309"/>
        <v>0</v>
      </c>
      <c r="K1291" s="324">
        <f t="shared" si="309"/>
        <v>0</v>
      </c>
      <c r="L1291" s="46"/>
      <c r="M1291" s="46"/>
      <c r="N1291" s="39">
        <f t="shared" si="306"/>
        <v>0</v>
      </c>
      <c r="O1291" s="220">
        <f t="shared" si="295"/>
        <v>0</v>
      </c>
      <c r="Q1291" s="47"/>
      <c r="S1291" s="25"/>
    </row>
    <row r="1292" spans="1:19" ht="20.100000000000001" hidden="1" customHeight="1" x14ac:dyDescent="0.25">
      <c r="A1292" s="199"/>
      <c r="B1292" s="199"/>
      <c r="C1292" s="199"/>
      <c r="D1292" s="199"/>
      <c r="E1292" s="196" t="s">
        <v>109</v>
      </c>
      <c r="F1292" s="50"/>
      <c r="G1292" s="205">
        <v>31</v>
      </c>
      <c r="H1292" s="50" t="s">
        <v>110</v>
      </c>
      <c r="I1292" s="45">
        <f t="shared" si="309"/>
        <v>0</v>
      </c>
      <c r="J1292" s="324">
        <f t="shared" si="309"/>
        <v>0</v>
      </c>
      <c r="K1292" s="324">
        <f t="shared" si="309"/>
        <v>0</v>
      </c>
      <c r="L1292" s="46"/>
      <c r="M1292" s="46"/>
      <c r="N1292" s="39">
        <f t="shared" si="306"/>
        <v>0</v>
      </c>
      <c r="O1292" s="220">
        <f t="shared" si="295"/>
        <v>0</v>
      </c>
      <c r="Q1292" s="47"/>
      <c r="S1292" s="25"/>
    </row>
    <row r="1293" spans="1:19" ht="20.100000000000001" hidden="1" customHeight="1" x14ac:dyDescent="0.25">
      <c r="A1293" s="199"/>
      <c r="B1293" s="199"/>
      <c r="C1293" s="199"/>
      <c r="D1293" s="199"/>
      <c r="E1293" s="196"/>
      <c r="F1293" s="50" t="s">
        <v>111</v>
      </c>
      <c r="G1293" s="205">
        <v>31</v>
      </c>
      <c r="H1293" s="50" t="s">
        <v>321</v>
      </c>
      <c r="I1293" s="45">
        <v>0</v>
      </c>
      <c r="J1293" s="324">
        <f>K1293-I1293</f>
        <v>0</v>
      </c>
      <c r="K1293" s="324">
        <v>0</v>
      </c>
      <c r="L1293" s="46"/>
      <c r="M1293" s="46"/>
      <c r="N1293" s="39">
        <f t="shared" si="306"/>
        <v>0</v>
      </c>
      <c r="O1293" s="220">
        <f t="shared" si="295"/>
        <v>0</v>
      </c>
      <c r="Q1293" s="47"/>
      <c r="S1293" s="25"/>
    </row>
    <row r="1294" spans="1:19" ht="20.100000000000001" hidden="1" customHeight="1" x14ac:dyDescent="0.25">
      <c r="A1294" s="199"/>
      <c r="B1294" s="199"/>
      <c r="C1294" s="199"/>
      <c r="D1294" s="199"/>
      <c r="E1294" s="196"/>
      <c r="F1294" s="50" t="s">
        <v>113</v>
      </c>
      <c r="G1294" s="205">
        <v>31</v>
      </c>
      <c r="H1294" s="50" t="s">
        <v>322</v>
      </c>
      <c r="I1294" s="45"/>
      <c r="J1294" s="324"/>
      <c r="K1294" s="324"/>
      <c r="L1294" s="46"/>
      <c r="M1294" s="46"/>
      <c r="N1294" s="39">
        <f t="shared" si="306"/>
        <v>0</v>
      </c>
      <c r="O1294" s="220">
        <f t="shared" si="295"/>
        <v>0</v>
      </c>
      <c r="Q1294" s="47"/>
      <c r="S1294" s="25"/>
    </row>
    <row r="1295" spans="1:19" ht="20.100000000000001" hidden="1" customHeight="1" x14ac:dyDescent="0.25">
      <c r="A1295" s="199"/>
      <c r="B1295" s="199"/>
      <c r="C1295" s="199"/>
      <c r="D1295" s="199"/>
      <c r="E1295" s="196" t="s">
        <v>115</v>
      </c>
      <c r="F1295" s="50"/>
      <c r="G1295" s="205">
        <v>31</v>
      </c>
      <c r="H1295" s="50" t="s">
        <v>116</v>
      </c>
      <c r="I1295" s="45"/>
      <c r="J1295" s="324"/>
      <c r="K1295" s="324"/>
      <c r="L1295" s="46"/>
      <c r="M1295" s="46"/>
      <c r="N1295" s="39">
        <f t="shared" si="306"/>
        <v>0</v>
      </c>
      <c r="O1295" s="220">
        <f t="shared" si="295"/>
        <v>0</v>
      </c>
      <c r="Q1295" s="47"/>
      <c r="S1295" s="25"/>
    </row>
    <row r="1296" spans="1:19" ht="20.100000000000001" hidden="1" customHeight="1" x14ac:dyDescent="0.25">
      <c r="A1296" s="199"/>
      <c r="B1296" s="199"/>
      <c r="C1296" s="199"/>
      <c r="D1296" s="199"/>
      <c r="E1296" s="196"/>
      <c r="F1296" s="50" t="s">
        <v>117</v>
      </c>
      <c r="G1296" s="205">
        <v>31</v>
      </c>
      <c r="H1296" s="50" t="s">
        <v>116</v>
      </c>
      <c r="I1296" s="45"/>
      <c r="J1296" s="324"/>
      <c r="K1296" s="324"/>
      <c r="L1296" s="46"/>
      <c r="M1296" s="46"/>
      <c r="N1296" s="39">
        <f t="shared" si="306"/>
        <v>0</v>
      </c>
      <c r="O1296" s="220">
        <f t="shared" si="295"/>
        <v>0</v>
      </c>
      <c r="Q1296" s="47"/>
      <c r="S1296" s="25"/>
    </row>
    <row r="1297" spans="1:19" ht="20.100000000000001" hidden="1" customHeight="1" x14ac:dyDescent="0.25">
      <c r="A1297" s="197"/>
      <c r="B1297" s="197"/>
      <c r="C1297" s="197">
        <v>322</v>
      </c>
      <c r="D1297" s="197"/>
      <c r="E1297" s="197"/>
      <c r="F1297" s="54"/>
      <c r="G1297" s="205">
        <v>31</v>
      </c>
      <c r="H1297" s="55" t="s">
        <v>27</v>
      </c>
      <c r="I1297" s="37">
        <f>I1298+I1308+I1313</f>
        <v>0</v>
      </c>
      <c r="J1297" s="323">
        <f>J1298+J1308+J1313</f>
        <v>0</v>
      </c>
      <c r="K1297" s="323">
        <f>K1298+K1308+K1313</f>
        <v>0</v>
      </c>
      <c r="L1297" s="46"/>
      <c r="M1297" s="46"/>
      <c r="N1297" s="39">
        <f t="shared" si="306"/>
        <v>0</v>
      </c>
      <c r="O1297" s="220">
        <f t="shared" si="295"/>
        <v>0</v>
      </c>
      <c r="Q1297" s="47"/>
      <c r="S1297" s="25"/>
    </row>
    <row r="1298" spans="1:19" ht="20.100000000000001" hidden="1" customHeight="1" x14ac:dyDescent="0.25">
      <c r="A1298" s="199"/>
      <c r="B1298" s="199"/>
      <c r="C1298" s="199"/>
      <c r="D1298" s="199">
        <v>3221</v>
      </c>
      <c r="E1298" s="199"/>
      <c r="F1298" s="56"/>
      <c r="G1298" s="205">
        <v>31</v>
      </c>
      <c r="H1298" s="50" t="s">
        <v>118</v>
      </c>
      <c r="I1298" s="45">
        <f>I1299+I1304+I1306</f>
        <v>0</v>
      </c>
      <c r="J1298" s="324">
        <f>J1299+J1304+J1306</f>
        <v>0</v>
      </c>
      <c r="K1298" s="324">
        <f>K1299+K1304+K1306</f>
        <v>0</v>
      </c>
      <c r="L1298" s="46"/>
      <c r="M1298" s="46"/>
      <c r="N1298" s="39">
        <f t="shared" si="306"/>
        <v>0</v>
      </c>
      <c r="O1298" s="220">
        <f t="shared" si="295"/>
        <v>0</v>
      </c>
      <c r="Q1298" s="47"/>
      <c r="S1298" s="25"/>
    </row>
    <row r="1299" spans="1:19" ht="20.100000000000001" hidden="1" customHeight="1" x14ac:dyDescent="0.25">
      <c r="A1299" s="199"/>
      <c r="B1299" s="199"/>
      <c r="C1299" s="199"/>
      <c r="D1299" s="199"/>
      <c r="E1299" s="196" t="s">
        <v>119</v>
      </c>
      <c r="F1299" s="50"/>
      <c r="G1299" s="205">
        <v>31</v>
      </c>
      <c r="H1299" s="50" t="s">
        <v>120</v>
      </c>
      <c r="I1299" s="45">
        <f>I1300+I1301</f>
        <v>0</v>
      </c>
      <c r="J1299" s="324">
        <f>J1300+J1301</f>
        <v>0</v>
      </c>
      <c r="K1299" s="324">
        <f>K1300+K1301</f>
        <v>0</v>
      </c>
      <c r="L1299" s="46"/>
      <c r="M1299" s="46"/>
      <c r="N1299" s="39">
        <f t="shared" si="306"/>
        <v>0</v>
      </c>
      <c r="O1299" s="220">
        <f t="shared" si="295"/>
        <v>0</v>
      </c>
      <c r="Q1299" s="47"/>
      <c r="S1299" s="25"/>
    </row>
    <row r="1300" spans="1:19" ht="20.100000000000001" hidden="1" customHeight="1" x14ac:dyDescent="0.25">
      <c r="A1300" s="199"/>
      <c r="B1300" s="199"/>
      <c r="C1300" s="199"/>
      <c r="D1300" s="199"/>
      <c r="E1300" s="196"/>
      <c r="F1300" s="50" t="s">
        <v>121</v>
      </c>
      <c r="G1300" s="205">
        <v>31</v>
      </c>
      <c r="H1300" s="50" t="s">
        <v>120</v>
      </c>
      <c r="I1300" s="45">
        <v>0</v>
      </c>
      <c r="J1300" s="324">
        <f>K1300-I1300</f>
        <v>0</v>
      </c>
      <c r="K1300" s="324">
        <v>0</v>
      </c>
      <c r="L1300" s="46"/>
      <c r="M1300" s="46"/>
      <c r="N1300" s="39">
        <f t="shared" si="306"/>
        <v>0</v>
      </c>
      <c r="O1300" s="220">
        <f t="shared" ref="O1300:O1363" si="310">N1300-J1300</f>
        <v>0</v>
      </c>
      <c r="Q1300" s="47"/>
      <c r="S1300" s="25"/>
    </row>
    <row r="1301" spans="1:19" ht="20.100000000000001" hidden="1" customHeight="1" x14ac:dyDescent="0.25">
      <c r="A1301" s="199"/>
      <c r="B1301" s="199"/>
      <c r="C1301" s="199"/>
      <c r="D1301" s="199"/>
      <c r="E1301" s="196"/>
      <c r="F1301" s="50" t="s">
        <v>122</v>
      </c>
      <c r="G1301" s="205">
        <v>31</v>
      </c>
      <c r="H1301" s="50" t="s">
        <v>323</v>
      </c>
      <c r="I1301" s="45">
        <v>0</v>
      </c>
      <c r="J1301" s="324">
        <f>K1301-I1301</f>
        <v>0</v>
      </c>
      <c r="K1301" s="324">
        <v>0</v>
      </c>
      <c r="L1301" s="46"/>
      <c r="M1301" s="46"/>
      <c r="N1301" s="39">
        <f t="shared" si="306"/>
        <v>0</v>
      </c>
      <c r="O1301" s="220">
        <f t="shared" si="310"/>
        <v>0</v>
      </c>
      <c r="Q1301" s="47"/>
      <c r="S1301" s="25"/>
    </row>
    <row r="1302" spans="1:19" ht="30" hidden="1" customHeight="1" x14ac:dyDescent="0.25">
      <c r="A1302" s="199"/>
      <c r="B1302" s="199"/>
      <c r="C1302" s="199"/>
      <c r="D1302" s="199"/>
      <c r="E1302" s="196" t="s">
        <v>124</v>
      </c>
      <c r="F1302" s="50"/>
      <c r="G1302" s="205">
        <v>31</v>
      </c>
      <c r="H1302" s="50" t="s">
        <v>125</v>
      </c>
      <c r="I1302" s="45"/>
      <c r="J1302" s="324"/>
      <c r="K1302" s="324"/>
      <c r="L1302" s="46"/>
      <c r="M1302" s="46"/>
      <c r="N1302" s="39">
        <f t="shared" si="306"/>
        <v>0</v>
      </c>
      <c r="O1302" s="220">
        <f t="shared" si="310"/>
        <v>0</v>
      </c>
      <c r="Q1302" s="47"/>
      <c r="S1302" s="25"/>
    </row>
    <row r="1303" spans="1:19" ht="30" hidden="1" customHeight="1" x14ac:dyDescent="0.25">
      <c r="A1303" s="199"/>
      <c r="B1303" s="199"/>
      <c r="C1303" s="199"/>
      <c r="D1303" s="199"/>
      <c r="E1303" s="196"/>
      <c r="F1303" s="50" t="s">
        <v>126</v>
      </c>
      <c r="G1303" s="205">
        <v>31</v>
      </c>
      <c r="H1303" s="50" t="s">
        <v>125</v>
      </c>
      <c r="I1303" s="45"/>
      <c r="J1303" s="324"/>
      <c r="K1303" s="324"/>
      <c r="L1303" s="46"/>
      <c r="M1303" s="46"/>
      <c r="N1303" s="39">
        <f t="shared" si="306"/>
        <v>0</v>
      </c>
      <c r="O1303" s="220">
        <f t="shared" si="310"/>
        <v>0</v>
      </c>
      <c r="Q1303" s="47"/>
      <c r="S1303" s="25"/>
    </row>
    <row r="1304" spans="1:19" ht="20.100000000000001" hidden="1" customHeight="1" x14ac:dyDescent="0.25">
      <c r="A1304" s="199"/>
      <c r="B1304" s="199"/>
      <c r="C1304" s="199"/>
      <c r="D1304" s="199"/>
      <c r="E1304" s="196" t="s">
        <v>127</v>
      </c>
      <c r="F1304" s="50"/>
      <c r="G1304" s="205">
        <v>31</v>
      </c>
      <c r="H1304" s="50" t="s">
        <v>128</v>
      </c>
      <c r="I1304" s="45">
        <f>I1305</f>
        <v>0</v>
      </c>
      <c r="J1304" s="324">
        <f>J1305</f>
        <v>0</v>
      </c>
      <c r="K1304" s="324">
        <f>K1305</f>
        <v>0</v>
      </c>
      <c r="L1304" s="46"/>
      <c r="M1304" s="46"/>
      <c r="N1304" s="39">
        <f t="shared" si="306"/>
        <v>0</v>
      </c>
      <c r="O1304" s="220">
        <f t="shared" si="310"/>
        <v>0</v>
      </c>
      <c r="Q1304" s="47"/>
      <c r="S1304" s="25"/>
    </row>
    <row r="1305" spans="1:19" ht="20.100000000000001" hidden="1" customHeight="1" x14ac:dyDescent="0.25">
      <c r="A1305" s="199"/>
      <c r="B1305" s="199"/>
      <c r="C1305" s="199"/>
      <c r="D1305" s="199"/>
      <c r="E1305" s="196"/>
      <c r="F1305" s="50" t="s">
        <v>129</v>
      </c>
      <c r="G1305" s="205">
        <v>31</v>
      </c>
      <c r="H1305" s="50" t="s">
        <v>128</v>
      </c>
      <c r="I1305" s="45">
        <v>0</v>
      </c>
      <c r="J1305" s="324">
        <f>K1305-I1305</f>
        <v>0</v>
      </c>
      <c r="K1305" s="324">
        <v>0</v>
      </c>
      <c r="L1305" s="46"/>
      <c r="M1305" s="46"/>
      <c r="N1305" s="39">
        <f t="shared" si="306"/>
        <v>0</v>
      </c>
      <c r="O1305" s="220">
        <f t="shared" si="310"/>
        <v>0</v>
      </c>
      <c r="Q1305" s="47"/>
      <c r="S1305" s="25"/>
    </row>
    <row r="1306" spans="1:19" ht="20.100000000000001" hidden="1" customHeight="1" x14ac:dyDescent="0.25">
      <c r="A1306" s="199"/>
      <c r="B1306" s="199"/>
      <c r="C1306" s="199"/>
      <c r="D1306" s="199"/>
      <c r="E1306" s="196" t="s">
        <v>130</v>
      </c>
      <c r="F1306" s="50"/>
      <c r="G1306" s="205">
        <v>31</v>
      </c>
      <c r="H1306" s="50" t="s">
        <v>131</v>
      </c>
      <c r="I1306" s="45">
        <f>I1307</f>
        <v>0</v>
      </c>
      <c r="J1306" s="324">
        <f>J1307</f>
        <v>0</v>
      </c>
      <c r="K1306" s="324">
        <f>K1307</f>
        <v>0</v>
      </c>
      <c r="L1306" s="46"/>
      <c r="M1306" s="46"/>
      <c r="N1306" s="39">
        <f t="shared" si="306"/>
        <v>0</v>
      </c>
      <c r="O1306" s="220">
        <f t="shared" si="310"/>
        <v>0</v>
      </c>
      <c r="Q1306" s="47"/>
      <c r="S1306" s="25"/>
    </row>
    <row r="1307" spans="1:19" ht="20.100000000000001" hidden="1" customHeight="1" x14ac:dyDescent="0.25">
      <c r="A1307" s="199"/>
      <c r="B1307" s="199"/>
      <c r="C1307" s="199"/>
      <c r="D1307" s="199"/>
      <c r="E1307" s="196"/>
      <c r="F1307" s="50" t="s">
        <v>132</v>
      </c>
      <c r="G1307" s="205">
        <v>31</v>
      </c>
      <c r="H1307" s="50" t="s">
        <v>131</v>
      </c>
      <c r="I1307" s="45">
        <v>0</v>
      </c>
      <c r="J1307" s="324">
        <f>K1307-I1307</f>
        <v>0</v>
      </c>
      <c r="K1307" s="324">
        <v>0</v>
      </c>
      <c r="L1307" s="46"/>
      <c r="M1307" s="46"/>
      <c r="N1307" s="39">
        <f t="shared" si="306"/>
        <v>0</v>
      </c>
      <c r="O1307" s="220">
        <f t="shared" si="310"/>
        <v>0</v>
      </c>
      <c r="Q1307" s="47"/>
      <c r="S1307" s="25"/>
    </row>
    <row r="1308" spans="1:19" ht="20.100000000000001" hidden="1" customHeight="1" x14ac:dyDescent="0.25">
      <c r="A1308" s="199"/>
      <c r="B1308" s="199"/>
      <c r="C1308" s="199"/>
      <c r="D1308" s="199">
        <v>3222</v>
      </c>
      <c r="E1308" s="199"/>
      <c r="F1308" s="56"/>
      <c r="G1308" s="205">
        <v>31</v>
      </c>
      <c r="H1308" s="50" t="s">
        <v>29</v>
      </c>
      <c r="I1308" s="45">
        <f>I1309+I1311</f>
        <v>0</v>
      </c>
      <c r="J1308" s="324">
        <f>J1309+J1311</f>
        <v>0</v>
      </c>
      <c r="K1308" s="324">
        <f>K1309+K1311</f>
        <v>0</v>
      </c>
      <c r="L1308" s="46"/>
      <c r="M1308" s="46"/>
      <c r="N1308" s="39">
        <f t="shared" si="306"/>
        <v>0</v>
      </c>
      <c r="O1308" s="220">
        <f t="shared" si="310"/>
        <v>0</v>
      </c>
      <c r="Q1308" s="47"/>
      <c r="S1308" s="25"/>
    </row>
    <row r="1309" spans="1:19" ht="20.100000000000001" hidden="1" customHeight="1" x14ac:dyDescent="0.25">
      <c r="A1309" s="199"/>
      <c r="B1309" s="199"/>
      <c r="C1309" s="199"/>
      <c r="D1309" s="199"/>
      <c r="E1309" s="196" t="s">
        <v>136</v>
      </c>
      <c r="F1309" s="50"/>
      <c r="G1309" s="205">
        <v>31</v>
      </c>
      <c r="H1309" s="50" t="s">
        <v>137</v>
      </c>
      <c r="I1309" s="45">
        <f>I1310</f>
        <v>0</v>
      </c>
      <c r="J1309" s="324">
        <f>J1310</f>
        <v>0</v>
      </c>
      <c r="K1309" s="324">
        <f>K1310</f>
        <v>0</v>
      </c>
      <c r="L1309" s="46"/>
      <c r="M1309" s="46"/>
      <c r="N1309" s="39">
        <f t="shared" si="306"/>
        <v>0</v>
      </c>
      <c r="O1309" s="220">
        <f t="shared" si="310"/>
        <v>0</v>
      </c>
      <c r="Q1309" s="47"/>
      <c r="S1309" s="25"/>
    </row>
    <row r="1310" spans="1:19" ht="20.100000000000001" hidden="1" customHeight="1" x14ac:dyDescent="0.25">
      <c r="A1310" s="199"/>
      <c r="B1310" s="199"/>
      <c r="C1310" s="199"/>
      <c r="D1310" s="199"/>
      <c r="E1310" s="196"/>
      <c r="F1310" s="50" t="s">
        <v>138</v>
      </c>
      <c r="G1310" s="205">
        <v>31</v>
      </c>
      <c r="H1310" s="50" t="s">
        <v>137</v>
      </c>
      <c r="I1310" s="45">
        <v>0</v>
      </c>
      <c r="J1310" s="324">
        <f>K1310-I1310</f>
        <v>0</v>
      </c>
      <c r="K1310" s="324">
        <v>0</v>
      </c>
      <c r="L1310" s="46"/>
      <c r="M1310" s="46"/>
      <c r="N1310" s="39">
        <f t="shared" si="306"/>
        <v>0</v>
      </c>
      <c r="O1310" s="220">
        <f t="shared" si="310"/>
        <v>0</v>
      </c>
      <c r="Q1310" s="47"/>
      <c r="S1310" s="25"/>
    </row>
    <row r="1311" spans="1:19" ht="20.100000000000001" hidden="1" customHeight="1" x14ac:dyDescent="0.25">
      <c r="A1311" s="199"/>
      <c r="B1311" s="199"/>
      <c r="C1311" s="199"/>
      <c r="D1311" s="199"/>
      <c r="E1311" s="196" t="s">
        <v>139</v>
      </c>
      <c r="F1311" s="50"/>
      <c r="G1311" s="205">
        <v>31</v>
      </c>
      <c r="H1311" s="50" t="s">
        <v>140</v>
      </c>
      <c r="I1311" s="45">
        <f>I1312</f>
        <v>0</v>
      </c>
      <c r="J1311" s="324">
        <f>J1312</f>
        <v>0</v>
      </c>
      <c r="K1311" s="324">
        <f>K1312</f>
        <v>0</v>
      </c>
      <c r="L1311" s="46"/>
      <c r="M1311" s="46"/>
      <c r="N1311" s="39">
        <f t="shared" si="306"/>
        <v>0</v>
      </c>
      <c r="O1311" s="220">
        <f t="shared" si="310"/>
        <v>0</v>
      </c>
      <c r="Q1311" s="47"/>
      <c r="S1311" s="25"/>
    </row>
    <row r="1312" spans="1:19" ht="20.100000000000001" hidden="1" customHeight="1" x14ac:dyDescent="0.25">
      <c r="A1312" s="199"/>
      <c r="B1312" s="199"/>
      <c r="C1312" s="199"/>
      <c r="D1312" s="199"/>
      <c r="E1312" s="196"/>
      <c r="F1312" s="50" t="s">
        <v>141</v>
      </c>
      <c r="G1312" s="205">
        <v>31</v>
      </c>
      <c r="H1312" s="50" t="s">
        <v>140</v>
      </c>
      <c r="I1312" s="45">
        <v>0</v>
      </c>
      <c r="J1312" s="324">
        <f>K1312-I1312</f>
        <v>0</v>
      </c>
      <c r="K1312" s="324">
        <v>0</v>
      </c>
      <c r="L1312" s="46"/>
      <c r="M1312" s="46"/>
      <c r="N1312" s="39">
        <f t="shared" si="306"/>
        <v>0</v>
      </c>
      <c r="O1312" s="220">
        <f t="shared" si="310"/>
        <v>0</v>
      </c>
      <c r="Q1312" s="47"/>
      <c r="S1312" s="25"/>
    </row>
    <row r="1313" spans="1:19" ht="20.100000000000001" hidden="1" customHeight="1" x14ac:dyDescent="0.25">
      <c r="A1313" s="199"/>
      <c r="B1313" s="199"/>
      <c r="C1313" s="199"/>
      <c r="D1313" s="200">
        <v>3223</v>
      </c>
      <c r="E1313" s="200"/>
      <c r="F1313" s="68"/>
      <c r="G1313" s="205">
        <v>31</v>
      </c>
      <c r="H1313" s="65" t="s">
        <v>30</v>
      </c>
      <c r="I1313" s="45">
        <f>I1314+I1317+I1319</f>
        <v>0</v>
      </c>
      <c r="J1313" s="324">
        <f>J1314+J1317+J1319</f>
        <v>0</v>
      </c>
      <c r="K1313" s="324">
        <f>K1314+K1317+K1319</f>
        <v>0</v>
      </c>
      <c r="L1313" s="46"/>
      <c r="M1313" s="46"/>
      <c r="N1313" s="39">
        <f t="shared" si="306"/>
        <v>0</v>
      </c>
      <c r="O1313" s="220">
        <f t="shared" si="310"/>
        <v>0</v>
      </c>
      <c r="Q1313" s="47"/>
      <c r="S1313" s="25"/>
    </row>
    <row r="1314" spans="1:19" ht="20.100000000000001" hidden="1" customHeight="1" x14ac:dyDescent="0.25">
      <c r="A1314" s="199"/>
      <c r="B1314" s="199"/>
      <c r="C1314" s="199"/>
      <c r="D1314" s="200"/>
      <c r="E1314" s="196" t="s">
        <v>142</v>
      </c>
      <c r="F1314" s="50"/>
      <c r="G1314" s="205">
        <v>31</v>
      </c>
      <c r="H1314" s="50" t="s">
        <v>143</v>
      </c>
      <c r="I1314" s="45">
        <f>I1315+I1316</f>
        <v>0</v>
      </c>
      <c r="J1314" s="324">
        <f>J1315+J1316</f>
        <v>0</v>
      </c>
      <c r="K1314" s="324">
        <f>K1315+K1316</f>
        <v>0</v>
      </c>
      <c r="L1314" s="46"/>
      <c r="M1314" s="46"/>
      <c r="N1314" s="39">
        <f t="shared" si="306"/>
        <v>0</v>
      </c>
      <c r="O1314" s="220">
        <f t="shared" si="310"/>
        <v>0</v>
      </c>
      <c r="Q1314" s="47"/>
      <c r="S1314" s="25"/>
    </row>
    <row r="1315" spans="1:19" ht="20.100000000000001" hidden="1" customHeight="1" x14ac:dyDescent="0.25">
      <c r="A1315" s="199"/>
      <c r="B1315" s="199"/>
      <c r="C1315" s="199"/>
      <c r="D1315" s="200"/>
      <c r="E1315" s="196"/>
      <c r="F1315" s="50" t="s">
        <v>144</v>
      </c>
      <c r="G1315" s="205">
        <v>31</v>
      </c>
      <c r="H1315" s="50" t="s">
        <v>143</v>
      </c>
      <c r="I1315" s="45">
        <v>0</v>
      </c>
      <c r="J1315" s="324">
        <f>K1315-I1315</f>
        <v>0</v>
      </c>
      <c r="K1315" s="324">
        <v>0</v>
      </c>
      <c r="L1315" s="46"/>
      <c r="M1315" s="46"/>
      <c r="N1315" s="39">
        <f t="shared" si="306"/>
        <v>0</v>
      </c>
      <c r="O1315" s="220">
        <f t="shared" si="310"/>
        <v>0</v>
      </c>
      <c r="Q1315" s="47"/>
      <c r="S1315" s="25"/>
    </row>
    <row r="1316" spans="1:19" ht="20.100000000000001" hidden="1" customHeight="1" x14ac:dyDescent="0.25">
      <c r="A1316" s="199"/>
      <c r="B1316" s="199"/>
      <c r="C1316" s="199"/>
      <c r="D1316" s="200"/>
      <c r="E1316" s="196"/>
      <c r="F1316" s="50" t="s">
        <v>145</v>
      </c>
      <c r="G1316" s="205">
        <v>31</v>
      </c>
      <c r="H1316" s="50" t="s">
        <v>146</v>
      </c>
      <c r="I1316" s="45">
        <v>0</v>
      </c>
      <c r="J1316" s="324">
        <f>K1316-I1316</f>
        <v>0</v>
      </c>
      <c r="K1316" s="324">
        <v>0</v>
      </c>
      <c r="L1316" s="46"/>
      <c r="M1316" s="46"/>
      <c r="N1316" s="39">
        <f t="shared" si="306"/>
        <v>0</v>
      </c>
      <c r="O1316" s="220">
        <f t="shared" si="310"/>
        <v>0</v>
      </c>
      <c r="Q1316" s="47"/>
      <c r="S1316" s="25"/>
    </row>
    <row r="1317" spans="1:19" ht="20.100000000000001" hidden="1" customHeight="1" x14ac:dyDescent="0.25">
      <c r="A1317" s="199"/>
      <c r="B1317" s="199"/>
      <c r="C1317" s="199"/>
      <c r="D1317" s="200"/>
      <c r="E1317" s="196" t="s">
        <v>147</v>
      </c>
      <c r="F1317" s="50"/>
      <c r="G1317" s="205">
        <v>31</v>
      </c>
      <c r="H1317" s="50" t="s">
        <v>148</v>
      </c>
      <c r="I1317" s="45">
        <f>I1318</f>
        <v>0</v>
      </c>
      <c r="J1317" s="324">
        <f>J1318</f>
        <v>0</v>
      </c>
      <c r="K1317" s="324">
        <f>K1318</f>
        <v>0</v>
      </c>
      <c r="L1317" s="46"/>
      <c r="M1317" s="46"/>
      <c r="N1317" s="39">
        <f t="shared" si="306"/>
        <v>0</v>
      </c>
      <c r="O1317" s="220">
        <f t="shared" si="310"/>
        <v>0</v>
      </c>
      <c r="Q1317" s="47"/>
      <c r="S1317" s="25"/>
    </row>
    <row r="1318" spans="1:19" ht="20.100000000000001" hidden="1" customHeight="1" x14ac:dyDescent="0.25">
      <c r="A1318" s="199"/>
      <c r="B1318" s="199"/>
      <c r="C1318" s="199"/>
      <c r="D1318" s="200"/>
      <c r="E1318" s="196"/>
      <c r="F1318" s="50" t="s">
        <v>149</v>
      </c>
      <c r="G1318" s="205">
        <v>31</v>
      </c>
      <c r="H1318" s="50" t="s">
        <v>148</v>
      </c>
      <c r="I1318" s="45">
        <v>0</v>
      </c>
      <c r="J1318" s="324">
        <f>K1318-I1318</f>
        <v>0</v>
      </c>
      <c r="K1318" s="324">
        <v>0</v>
      </c>
      <c r="L1318" s="46"/>
      <c r="M1318" s="46"/>
      <c r="N1318" s="39">
        <f t="shared" si="306"/>
        <v>0</v>
      </c>
      <c r="O1318" s="220">
        <f t="shared" si="310"/>
        <v>0</v>
      </c>
      <c r="Q1318" s="47"/>
      <c r="S1318" s="25"/>
    </row>
    <row r="1319" spans="1:19" ht="20.100000000000001" hidden="1" customHeight="1" x14ac:dyDescent="0.25">
      <c r="A1319" s="199"/>
      <c r="B1319" s="199"/>
      <c r="C1319" s="199"/>
      <c r="D1319" s="200"/>
      <c r="E1319" s="196" t="s">
        <v>150</v>
      </c>
      <c r="F1319" s="50"/>
      <c r="G1319" s="205">
        <v>31</v>
      </c>
      <c r="H1319" s="50" t="s">
        <v>151</v>
      </c>
      <c r="I1319" s="45">
        <f>I1320</f>
        <v>0</v>
      </c>
      <c r="J1319" s="324">
        <f>J1320</f>
        <v>0</v>
      </c>
      <c r="K1319" s="324">
        <f>K1320</f>
        <v>0</v>
      </c>
      <c r="L1319" s="46"/>
      <c r="M1319" s="46"/>
      <c r="N1319" s="39">
        <f t="shared" si="306"/>
        <v>0</v>
      </c>
      <c r="O1319" s="220">
        <f t="shared" si="310"/>
        <v>0</v>
      </c>
      <c r="Q1319" s="47"/>
      <c r="S1319" s="25"/>
    </row>
    <row r="1320" spans="1:19" ht="20.100000000000001" hidden="1" customHeight="1" x14ac:dyDescent="0.25">
      <c r="A1320" s="199"/>
      <c r="B1320" s="199"/>
      <c r="C1320" s="199"/>
      <c r="D1320" s="200"/>
      <c r="E1320" s="196"/>
      <c r="F1320" s="50" t="s">
        <v>152</v>
      </c>
      <c r="G1320" s="205">
        <v>31</v>
      </c>
      <c r="H1320" s="50" t="s">
        <v>151</v>
      </c>
      <c r="I1320" s="45">
        <v>0</v>
      </c>
      <c r="J1320" s="324">
        <f>K1320-I1320</f>
        <v>0</v>
      </c>
      <c r="K1320" s="324">
        <v>0</v>
      </c>
      <c r="L1320" s="46"/>
      <c r="M1320" s="46"/>
      <c r="N1320" s="39">
        <f t="shared" si="306"/>
        <v>0</v>
      </c>
      <c r="O1320" s="220">
        <f t="shared" si="310"/>
        <v>0</v>
      </c>
      <c r="Q1320" s="47"/>
      <c r="S1320" s="25"/>
    </row>
    <row r="1321" spans="1:19" ht="20.100000000000001" hidden="1" customHeight="1" x14ac:dyDescent="0.25">
      <c r="A1321" s="197"/>
      <c r="B1321" s="197"/>
      <c r="C1321" s="197">
        <v>323</v>
      </c>
      <c r="D1321" s="197"/>
      <c r="E1321" s="197"/>
      <c r="F1321" s="54"/>
      <c r="G1321" s="205">
        <v>31</v>
      </c>
      <c r="H1321" s="55" t="s">
        <v>34</v>
      </c>
      <c r="I1321" s="37">
        <f>I1322+I1331+I1337+I1342</f>
        <v>0</v>
      </c>
      <c r="J1321" s="323">
        <f>J1322+J1331+J1337+J1342</f>
        <v>0</v>
      </c>
      <c r="K1321" s="323">
        <f>K1322+K1331+K1337+K1342</f>
        <v>0</v>
      </c>
      <c r="L1321" s="46"/>
      <c r="M1321" s="46"/>
      <c r="N1321" s="39">
        <f t="shared" si="306"/>
        <v>0</v>
      </c>
      <c r="O1321" s="220">
        <f t="shared" si="310"/>
        <v>0</v>
      </c>
      <c r="Q1321" s="47"/>
      <c r="S1321" s="25"/>
    </row>
    <row r="1322" spans="1:19" ht="20.100000000000001" hidden="1" customHeight="1" x14ac:dyDescent="0.25">
      <c r="A1322" s="199"/>
      <c r="B1322" s="199"/>
      <c r="C1322" s="199"/>
      <c r="D1322" s="199">
        <v>3231</v>
      </c>
      <c r="E1322" s="199"/>
      <c r="F1322" s="56"/>
      <c r="G1322" s="205">
        <v>31</v>
      </c>
      <c r="H1322" s="65" t="s">
        <v>167</v>
      </c>
      <c r="I1322" s="45">
        <f t="shared" ref="I1322:K1323" si="311">I1323</f>
        <v>0</v>
      </c>
      <c r="J1322" s="324">
        <f t="shared" si="311"/>
        <v>0</v>
      </c>
      <c r="K1322" s="324">
        <f t="shared" si="311"/>
        <v>0</v>
      </c>
      <c r="L1322" s="46"/>
      <c r="M1322" s="46"/>
      <c r="N1322" s="39">
        <f t="shared" si="306"/>
        <v>0</v>
      </c>
      <c r="O1322" s="220">
        <f t="shared" si="310"/>
        <v>0</v>
      </c>
      <c r="Q1322" s="47"/>
      <c r="S1322" s="25"/>
    </row>
    <row r="1323" spans="1:19" ht="20.100000000000001" hidden="1" customHeight="1" x14ac:dyDescent="0.25">
      <c r="A1323" s="199"/>
      <c r="B1323" s="199"/>
      <c r="C1323" s="199"/>
      <c r="D1323" s="199"/>
      <c r="E1323" s="196" t="s">
        <v>168</v>
      </c>
      <c r="F1323" s="50"/>
      <c r="G1323" s="205">
        <v>31</v>
      </c>
      <c r="H1323" s="50" t="s">
        <v>169</v>
      </c>
      <c r="I1323" s="45">
        <f t="shared" si="311"/>
        <v>0</v>
      </c>
      <c r="J1323" s="324">
        <f t="shared" si="311"/>
        <v>0</v>
      </c>
      <c r="K1323" s="324">
        <f t="shared" si="311"/>
        <v>0</v>
      </c>
      <c r="L1323" s="46"/>
      <c r="M1323" s="46"/>
      <c r="N1323" s="39">
        <f t="shared" si="306"/>
        <v>0</v>
      </c>
      <c r="O1323" s="220">
        <f t="shared" si="310"/>
        <v>0</v>
      </c>
      <c r="Q1323" s="47"/>
      <c r="S1323" s="25"/>
    </row>
    <row r="1324" spans="1:19" ht="20.100000000000001" hidden="1" customHeight="1" x14ac:dyDescent="0.25">
      <c r="A1324" s="199"/>
      <c r="B1324" s="199"/>
      <c r="C1324" s="199"/>
      <c r="D1324" s="199"/>
      <c r="E1324" s="196"/>
      <c r="F1324" s="50" t="s">
        <v>170</v>
      </c>
      <c r="G1324" s="205">
        <v>31</v>
      </c>
      <c r="H1324" s="50" t="s">
        <v>169</v>
      </c>
      <c r="I1324" s="45">
        <v>0</v>
      </c>
      <c r="J1324" s="324">
        <f>K1324-I1324</f>
        <v>0</v>
      </c>
      <c r="K1324" s="324">
        <v>0</v>
      </c>
      <c r="L1324" s="46"/>
      <c r="M1324" s="46"/>
      <c r="N1324" s="39">
        <f t="shared" si="306"/>
        <v>0</v>
      </c>
      <c r="O1324" s="220">
        <f t="shared" si="310"/>
        <v>0</v>
      </c>
      <c r="Q1324" s="47"/>
      <c r="S1324" s="25"/>
    </row>
    <row r="1325" spans="1:19" ht="20.100000000000001" hidden="1" customHeight="1" x14ac:dyDescent="0.25">
      <c r="A1325" s="199"/>
      <c r="B1325" s="199"/>
      <c r="C1325" s="199"/>
      <c r="D1325" s="199"/>
      <c r="E1325" s="196" t="s">
        <v>171</v>
      </c>
      <c r="F1325" s="50"/>
      <c r="G1325" s="205">
        <v>31</v>
      </c>
      <c r="H1325" s="50" t="s">
        <v>172</v>
      </c>
      <c r="I1325" s="45"/>
      <c r="J1325" s="324"/>
      <c r="K1325" s="324"/>
      <c r="L1325" s="46"/>
      <c r="M1325" s="46"/>
      <c r="N1325" s="39">
        <f t="shared" si="306"/>
        <v>0</v>
      </c>
      <c r="O1325" s="220">
        <f t="shared" si="310"/>
        <v>0</v>
      </c>
      <c r="Q1325" s="47"/>
      <c r="S1325" s="25"/>
    </row>
    <row r="1326" spans="1:19" ht="20.100000000000001" hidden="1" customHeight="1" x14ac:dyDescent="0.25">
      <c r="A1326" s="199"/>
      <c r="B1326" s="199"/>
      <c r="C1326" s="199"/>
      <c r="D1326" s="199"/>
      <c r="E1326" s="196"/>
      <c r="F1326" s="50" t="s">
        <v>173</v>
      </c>
      <c r="G1326" s="205">
        <v>31</v>
      </c>
      <c r="H1326" s="50" t="s">
        <v>172</v>
      </c>
      <c r="I1326" s="45"/>
      <c r="J1326" s="324"/>
      <c r="K1326" s="324"/>
      <c r="L1326" s="46"/>
      <c r="M1326" s="46"/>
      <c r="N1326" s="39">
        <f t="shared" si="306"/>
        <v>0</v>
      </c>
      <c r="O1326" s="220">
        <f t="shared" si="310"/>
        <v>0</v>
      </c>
      <c r="Q1326" s="47"/>
      <c r="S1326" s="25"/>
    </row>
    <row r="1327" spans="1:19" ht="20.100000000000001" hidden="1" customHeight="1" x14ac:dyDescent="0.25">
      <c r="A1327" s="199"/>
      <c r="B1327" s="199"/>
      <c r="C1327" s="199"/>
      <c r="D1327" s="199"/>
      <c r="E1327" s="196" t="s">
        <v>174</v>
      </c>
      <c r="F1327" s="50"/>
      <c r="G1327" s="205">
        <v>31</v>
      </c>
      <c r="H1327" s="50" t="s">
        <v>175</v>
      </c>
      <c r="I1327" s="45"/>
      <c r="J1327" s="324"/>
      <c r="K1327" s="324"/>
      <c r="L1327" s="46"/>
      <c r="M1327" s="46"/>
      <c r="N1327" s="39">
        <f t="shared" si="306"/>
        <v>0</v>
      </c>
      <c r="O1327" s="220">
        <f t="shared" si="310"/>
        <v>0</v>
      </c>
      <c r="Q1327" s="47"/>
      <c r="S1327" s="25"/>
    </row>
    <row r="1328" spans="1:19" ht="20.100000000000001" hidden="1" customHeight="1" x14ac:dyDescent="0.25">
      <c r="A1328" s="199"/>
      <c r="B1328" s="199"/>
      <c r="C1328" s="199"/>
      <c r="D1328" s="199"/>
      <c r="E1328" s="196"/>
      <c r="F1328" s="50" t="s">
        <v>176</v>
      </c>
      <c r="G1328" s="205">
        <v>31</v>
      </c>
      <c r="H1328" s="50" t="s">
        <v>175</v>
      </c>
      <c r="I1328" s="45"/>
      <c r="J1328" s="324"/>
      <c r="K1328" s="324"/>
      <c r="L1328" s="46"/>
      <c r="M1328" s="46"/>
      <c r="N1328" s="39">
        <f t="shared" si="306"/>
        <v>0</v>
      </c>
      <c r="O1328" s="220">
        <f t="shared" si="310"/>
        <v>0</v>
      </c>
      <c r="Q1328" s="47"/>
      <c r="S1328" s="25"/>
    </row>
    <row r="1329" spans="1:19" ht="20.100000000000001" hidden="1" customHeight="1" x14ac:dyDescent="0.25">
      <c r="A1329" s="199"/>
      <c r="B1329" s="199"/>
      <c r="C1329" s="199"/>
      <c r="D1329" s="199"/>
      <c r="E1329" s="196" t="s">
        <v>177</v>
      </c>
      <c r="F1329" s="50"/>
      <c r="G1329" s="205">
        <v>31</v>
      </c>
      <c r="H1329" s="50" t="s">
        <v>178</v>
      </c>
      <c r="I1329" s="45"/>
      <c r="J1329" s="324"/>
      <c r="K1329" s="324"/>
      <c r="L1329" s="46"/>
      <c r="M1329" s="46"/>
      <c r="N1329" s="39">
        <f t="shared" si="306"/>
        <v>0</v>
      </c>
      <c r="O1329" s="220">
        <f t="shared" si="310"/>
        <v>0</v>
      </c>
      <c r="Q1329" s="47"/>
      <c r="S1329" s="25"/>
    </row>
    <row r="1330" spans="1:19" ht="20.100000000000001" hidden="1" customHeight="1" x14ac:dyDescent="0.25">
      <c r="A1330" s="199"/>
      <c r="B1330" s="199"/>
      <c r="C1330" s="199"/>
      <c r="D1330" s="199"/>
      <c r="E1330" s="196"/>
      <c r="F1330" s="50" t="s">
        <v>179</v>
      </c>
      <c r="G1330" s="205">
        <v>31</v>
      </c>
      <c r="H1330" s="50" t="s">
        <v>178</v>
      </c>
      <c r="I1330" s="45"/>
      <c r="J1330" s="324"/>
      <c r="K1330" s="324"/>
      <c r="L1330" s="46"/>
      <c r="M1330" s="46"/>
      <c r="N1330" s="39">
        <f t="shared" si="306"/>
        <v>0</v>
      </c>
      <c r="O1330" s="220">
        <f t="shared" si="310"/>
        <v>0</v>
      </c>
      <c r="Q1330" s="47"/>
      <c r="S1330" s="25"/>
    </row>
    <row r="1331" spans="1:19" ht="20.100000000000001" hidden="1" customHeight="1" x14ac:dyDescent="0.25">
      <c r="A1331" s="199"/>
      <c r="B1331" s="199"/>
      <c r="C1331" s="199"/>
      <c r="D1331" s="199">
        <v>3232</v>
      </c>
      <c r="E1331" s="199"/>
      <c r="F1331" s="56"/>
      <c r="G1331" s="205">
        <v>31</v>
      </c>
      <c r="H1331" s="50" t="s">
        <v>36</v>
      </c>
      <c r="I1331" s="45">
        <f t="shared" ref="I1331:K1332" si="312">I1332</f>
        <v>0</v>
      </c>
      <c r="J1331" s="324">
        <f t="shared" si="312"/>
        <v>0</v>
      </c>
      <c r="K1331" s="324">
        <f t="shared" si="312"/>
        <v>0</v>
      </c>
      <c r="L1331" s="46"/>
      <c r="M1331" s="46"/>
      <c r="N1331" s="39">
        <f t="shared" si="306"/>
        <v>0</v>
      </c>
      <c r="O1331" s="220">
        <f t="shared" si="310"/>
        <v>0</v>
      </c>
      <c r="Q1331" s="47"/>
      <c r="S1331" s="25"/>
    </row>
    <row r="1332" spans="1:19" ht="30" hidden="1" customHeight="1" x14ac:dyDescent="0.25">
      <c r="A1332" s="199"/>
      <c r="B1332" s="199"/>
      <c r="C1332" s="199"/>
      <c r="D1332" s="199"/>
      <c r="E1332" s="196" t="s">
        <v>180</v>
      </c>
      <c r="F1332" s="50"/>
      <c r="G1332" s="205">
        <v>31</v>
      </c>
      <c r="H1332" s="50" t="s">
        <v>181</v>
      </c>
      <c r="I1332" s="45">
        <f t="shared" si="312"/>
        <v>0</v>
      </c>
      <c r="J1332" s="324">
        <f t="shared" si="312"/>
        <v>0</v>
      </c>
      <c r="K1332" s="324">
        <f t="shared" si="312"/>
        <v>0</v>
      </c>
      <c r="L1332" s="46"/>
      <c r="M1332" s="46"/>
      <c r="N1332" s="39">
        <f t="shared" si="306"/>
        <v>0</v>
      </c>
      <c r="O1332" s="220">
        <f t="shared" si="310"/>
        <v>0</v>
      </c>
      <c r="Q1332" s="47"/>
      <c r="S1332" s="25"/>
    </row>
    <row r="1333" spans="1:19" ht="30" hidden="1" customHeight="1" x14ac:dyDescent="0.25">
      <c r="A1333" s="199"/>
      <c r="B1333" s="199"/>
      <c r="C1333" s="199"/>
      <c r="D1333" s="199"/>
      <c r="E1333" s="196"/>
      <c r="F1333" s="50" t="s">
        <v>182</v>
      </c>
      <c r="G1333" s="205">
        <v>31</v>
      </c>
      <c r="H1333" s="50" t="s">
        <v>181</v>
      </c>
      <c r="I1333" s="45">
        <v>0</v>
      </c>
      <c r="J1333" s="324">
        <f>K1333-I1333</f>
        <v>0</v>
      </c>
      <c r="K1333" s="324">
        <v>0</v>
      </c>
      <c r="L1333" s="46"/>
      <c r="M1333" s="46"/>
      <c r="N1333" s="39">
        <f t="shared" si="306"/>
        <v>0</v>
      </c>
      <c r="O1333" s="220">
        <f t="shared" si="310"/>
        <v>0</v>
      </c>
      <c r="Q1333" s="47"/>
      <c r="S1333" s="25"/>
    </row>
    <row r="1334" spans="1:19" ht="20.100000000000001" hidden="1" customHeight="1" x14ac:dyDescent="0.25">
      <c r="A1334" s="199"/>
      <c r="B1334" s="199"/>
      <c r="C1334" s="199"/>
      <c r="D1334" s="199">
        <v>3233</v>
      </c>
      <c r="E1334" s="199"/>
      <c r="F1334" s="56"/>
      <c r="G1334" s="205">
        <v>31</v>
      </c>
      <c r="H1334" s="50" t="s">
        <v>37</v>
      </c>
      <c r="I1334" s="45"/>
      <c r="J1334" s="324"/>
      <c r="K1334" s="324"/>
      <c r="L1334" s="46"/>
      <c r="M1334" s="46"/>
      <c r="N1334" s="39">
        <f t="shared" si="306"/>
        <v>0</v>
      </c>
      <c r="O1334" s="220">
        <f t="shared" si="310"/>
        <v>0</v>
      </c>
      <c r="Q1334" s="47"/>
      <c r="S1334" s="25"/>
    </row>
    <row r="1335" spans="1:19" ht="20.100000000000001" hidden="1" customHeight="1" x14ac:dyDescent="0.25">
      <c r="A1335" s="199"/>
      <c r="B1335" s="199"/>
      <c r="C1335" s="199"/>
      <c r="D1335" s="199"/>
      <c r="E1335" s="196" t="s">
        <v>183</v>
      </c>
      <c r="F1335" s="50"/>
      <c r="G1335" s="205">
        <v>31</v>
      </c>
      <c r="H1335" s="50" t="s">
        <v>184</v>
      </c>
      <c r="I1335" s="45"/>
      <c r="J1335" s="324"/>
      <c r="K1335" s="324"/>
      <c r="L1335" s="46"/>
      <c r="M1335" s="46"/>
      <c r="N1335" s="39">
        <f t="shared" si="306"/>
        <v>0</v>
      </c>
      <c r="O1335" s="220">
        <f t="shared" si="310"/>
        <v>0</v>
      </c>
      <c r="Q1335" s="47"/>
      <c r="S1335" s="25"/>
    </row>
    <row r="1336" spans="1:19" ht="20.100000000000001" hidden="1" customHeight="1" x14ac:dyDescent="0.25">
      <c r="A1336" s="199"/>
      <c r="B1336" s="199"/>
      <c r="C1336" s="199"/>
      <c r="D1336" s="199"/>
      <c r="E1336" s="196"/>
      <c r="F1336" s="50" t="s">
        <v>185</v>
      </c>
      <c r="G1336" s="205">
        <v>31</v>
      </c>
      <c r="H1336" s="50" t="s">
        <v>184</v>
      </c>
      <c r="I1336" s="45"/>
      <c r="J1336" s="324"/>
      <c r="K1336" s="324"/>
      <c r="L1336" s="46"/>
      <c r="M1336" s="46"/>
      <c r="N1336" s="39">
        <f t="shared" si="306"/>
        <v>0</v>
      </c>
      <c r="O1336" s="220">
        <f t="shared" si="310"/>
        <v>0</v>
      </c>
      <c r="Q1336" s="47"/>
      <c r="S1336" s="25"/>
    </row>
    <row r="1337" spans="1:19" ht="20.100000000000001" hidden="1" customHeight="1" x14ac:dyDescent="0.25">
      <c r="A1337" s="199"/>
      <c r="B1337" s="199"/>
      <c r="C1337" s="199"/>
      <c r="D1337" s="199">
        <v>3236</v>
      </c>
      <c r="E1337" s="199"/>
      <c r="F1337" s="56"/>
      <c r="G1337" s="205">
        <v>31</v>
      </c>
      <c r="H1337" s="50" t="s">
        <v>40</v>
      </c>
      <c r="I1337" s="45">
        <f t="shared" ref="I1337:K1338" si="313">I1338</f>
        <v>0</v>
      </c>
      <c r="J1337" s="324">
        <f t="shared" si="313"/>
        <v>0</v>
      </c>
      <c r="K1337" s="324">
        <f t="shared" si="313"/>
        <v>0</v>
      </c>
      <c r="L1337" s="46"/>
      <c r="M1337" s="46"/>
      <c r="N1337" s="39">
        <f t="shared" si="306"/>
        <v>0</v>
      </c>
      <c r="O1337" s="220">
        <f t="shared" si="310"/>
        <v>0</v>
      </c>
      <c r="Q1337" s="47"/>
      <c r="S1337" s="25"/>
    </row>
    <row r="1338" spans="1:19" ht="20.100000000000001" hidden="1" customHeight="1" x14ac:dyDescent="0.25">
      <c r="A1338" s="199"/>
      <c r="B1338" s="199"/>
      <c r="C1338" s="199"/>
      <c r="D1338" s="199"/>
      <c r="E1338" s="196" t="s">
        <v>203</v>
      </c>
      <c r="F1338" s="50"/>
      <c r="G1338" s="205">
        <v>31</v>
      </c>
      <c r="H1338" s="50" t="s">
        <v>204</v>
      </c>
      <c r="I1338" s="45">
        <f t="shared" si="313"/>
        <v>0</v>
      </c>
      <c r="J1338" s="324">
        <f t="shared" si="313"/>
        <v>0</v>
      </c>
      <c r="K1338" s="324">
        <f t="shared" si="313"/>
        <v>0</v>
      </c>
      <c r="L1338" s="46"/>
      <c r="M1338" s="46"/>
      <c r="N1338" s="39">
        <f t="shared" si="306"/>
        <v>0</v>
      </c>
      <c r="O1338" s="220">
        <f t="shared" si="310"/>
        <v>0</v>
      </c>
      <c r="Q1338" s="47"/>
      <c r="S1338" s="25"/>
    </row>
    <row r="1339" spans="1:19" ht="20.100000000000001" hidden="1" customHeight="1" x14ac:dyDescent="0.25">
      <c r="A1339" s="199"/>
      <c r="B1339" s="199"/>
      <c r="C1339" s="199"/>
      <c r="D1339" s="199"/>
      <c r="E1339" s="196"/>
      <c r="F1339" s="50" t="s">
        <v>205</v>
      </c>
      <c r="G1339" s="205">
        <v>31</v>
      </c>
      <c r="H1339" s="50" t="s">
        <v>204</v>
      </c>
      <c r="I1339" s="45">
        <v>0</v>
      </c>
      <c r="J1339" s="324">
        <f>K1339-I1339</f>
        <v>0</v>
      </c>
      <c r="K1339" s="324">
        <v>0</v>
      </c>
      <c r="L1339" s="46"/>
      <c r="M1339" s="46"/>
      <c r="N1339" s="39">
        <f t="shared" ref="N1339:N1402" si="314">K1339-I1339</f>
        <v>0</v>
      </c>
      <c r="O1339" s="220">
        <f t="shared" si="310"/>
        <v>0</v>
      </c>
      <c r="Q1339" s="47"/>
      <c r="S1339" s="25"/>
    </row>
    <row r="1340" spans="1:19" ht="20.100000000000001" hidden="1" customHeight="1" x14ac:dyDescent="0.25">
      <c r="A1340" s="199"/>
      <c r="B1340" s="199"/>
      <c r="C1340" s="199"/>
      <c r="D1340" s="199"/>
      <c r="E1340" s="196" t="s">
        <v>206</v>
      </c>
      <c r="F1340" s="50"/>
      <c r="G1340" s="205">
        <v>31</v>
      </c>
      <c r="H1340" s="50" t="s">
        <v>207</v>
      </c>
      <c r="I1340" s="45"/>
      <c r="J1340" s="324"/>
      <c r="K1340" s="324"/>
      <c r="L1340" s="46"/>
      <c r="M1340" s="46"/>
      <c r="N1340" s="39">
        <f t="shared" si="314"/>
        <v>0</v>
      </c>
      <c r="O1340" s="220">
        <f t="shared" si="310"/>
        <v>0</v>
      </c>
      <c r="Q1340" s="47"/>
      <c r="S1340" s="25"/>
    </row>
    <row r="1341" spans="1:19" ht="20.100000000000001" hidden="1" customHeight="1" x14ac:dyDescent="0.25">
      <c r="A1341" s="199"/>
      <c r="B1341" s="199"/>
      <c r="C1341" s="199"/>
      <c r="D1341" s="199"/>
      <c r="E1341" s="196"/>
      <c r="F1341" s="50" t="s">
        <v>208</v>
      </c>
      <c r="G1341" s="205">
        <v>31</v>
      </c>
      <c r="H1341" s="50" t="s">
        <v>207</v>
      </c>
      <c r="I1341" s="45"/>
      <c r="J1341" s="324"/>
      <c r="K1341" s="324"/>
      <c r="L1341" s="46"/>
      <c r="M1341" s="46"/>
      <c r="N1341" s="39">
        <f t="shared" si="314"/>
        <v>0</v>
      </c>
      <c r="O1341" s="220">
        <f t="shared" si="310"/>
        <v>0</v>
      </c>
      <c r="Q1341" s="47"/>
      <c r="S1341" s="25"/>
    </row>
    <row r="1342" spans="1:19" ht="20.100000000000001" hidden="1" customHeight="1" x14ac:dyDescent="0.25">
      <c r="A1342" s="199"/>
      <c r="B1342" s="199"/>
      <c r="C1342" s="199"/>
      <c r="D1342" s="199">
        <v>3238</v>
      </c>
      <c r="E1342" s="199"/>
      <c r="F1342" s="56"/>
      <c r="G1342" s="205">
        <v>31</v>
      </c>
      <c r="H1342" s="50" t="s">
        <v>41</v>
      </c>
      <c r="I1342" s="45">
        <f t="shared" ref="I1342:K1343" si="315">I1343</f>
        <v>0</v>
      </c>
      <c r="J1342" s="324">
        <f t="shared" si="315"/>
        <v>0</v>
      </c>
      <c r="K1342" s="324">
        <f t="shared" si="315"/>
        <v>0</v>
      </c>
      <c r="L1342" s="46"/>
      <c r="M1342" s="46"/>
      <c r="N1342" s="39">
        <f t="shared" si="314"/>
        <v>0</v>
      </c>
      <c r="O1342" s="220">
        <f t="shared" si="310"/>
        <v>0</v>
      </c>
      <c r="Q1342" s="47"/>
      <c r="S1342" s="25"/>
    </row>
    <row r="1343" spans="1:19" ht="20.100000000000001" hidden="1" customHeight="1" x14ac:dyDescent="0.25">
      <c r="A1343" s="199"/>
      <c r="B1343" s="199"/>
      <c r="C1343" s="199"/>
      <c r="D1343" s="199"/>
      <c r="E1343" s="196" t="s">
        <v>220</v>
      </c>
      <c r="F1343" s="50"/>
      <c r="G1343" s="205">
        <v>31</v>
      </c>
      <c r="H1343" s="50" t="s">
        <v>221</v>
      </c>
      <c r="I1343" s="45">
        <f t="shared" si="315"/>
        <v>0</v>
      </c>
      <c r="J1343" s="324">
        <f t="shared" si="315"/>
        <v>0</v>
      </c>
      <c r="K1343" s="324">
        <f t="shared" si="315"/>
        <v>0</v>
      </c>
      <c r="L1343" s="46"/>
      <c r="M1343" s="46"/>
      <c r="N1343" s="39">
        <f t="shared" si="314"/>
        <v>0</v>
      </c>
      <c r="O1343" s="220">
        <f t="shared" si="310"/>
        <v>0</v>
      </c>
      <c r="Q1343" s="47"/>
      <c r="S1343" s="25"/>
    </row>
    <row r="1344" spans="1:19" ht="20.100000000000001" hidden="1" customHeight="1" x14ac:dyDescent="0.25">
      <c r="A1344" s="199"/>
      <c r="B1344" s="199"/>
      <c r="C1344" s="199"/>
      <c r="D1344" s="199"/>
      <c r="E1344" s="196"/>
      <c r="F1344" s="50" t="s">
        <v>222</v>
      </c>
      <c r="G1344" s="205">
        <v>31</v>
      </c>
      <c r="H1344" s="50" t="s">
        <v>221</v>
      </c>
      <c r="I1344" s="45">
        <v>0</v>
      </c>
      <c r="J1344" s="324">
        <f>K1344-I1344</f>
        <v>0</v>
      </c>
      <c r="K1344" s="324">
        <v>0</v>
      </c>
      <c r="L1344" s="46"/>
      <c r="M1344" s="46"/>
      <c r="N1344" s="39">
        <f t="shared" si="314"/>
        <v>0</v>
      </c>
      <c r="O1344" s="220">
        <f t="shared" si="310"/>
        <v>0</v>
      </c>
      <c r="Q1344" s="47"/>
      <c r="S1344" s="25"/>
    </row>
    <row r="1345" spans="1:19" ht="30.75" customHeight="1" x14ac:dyDescent="0.25">
      <c r="A1345" s="263"/>
      <c r="B1345" s="263"/>
      <c r="C1345" s="263"/>
      <c r="D1345" s="263"/>
      <c r="E1345" s="263"/>
      <c r="F1345" s="264"/>
      <c r="G1345" s="265"/>
      <c r="H1345" s="266" t="s">
        <v>375</v>
      </c>
      <c r="I1345" s="264"/>
      <c r="J1345" s="328"/>
      <c r="K1345" s="328"/>
      <c r="L1345" s="70"/>
      <c r="M1345" s="70"/>
      <c r="N1345" s="39"/>
      <c r="O1345" s="220"/>
      <c r="Q1345" s="47"/>
      <c r="S1345" s="25"/>
    </row>
    <row r="1346" spans="1:19" ht="20.100000000000001" customHeight="1" x14ac:dyDescent="0.25">
      <c r="A1346" s="199"/>
      <c r="B1346" s="199"/>
      <c r="C1346" s="199"/>
      <c r="D1346" s="199"/>
      <c r="E1346" s="196"/>
      <c r="F1346" s="50"/>
      <c r="G1346" s="205"/>
      <c r="H1346" s="241" t="s">
        <v>290</v>
      </c>
      <c r="I1346" s="45"/>
      <c r="J1346" s="324"/>
      <c r="K1346" s="324"/>
      <c r="L1346" s="46"/>
      <c r="M1346" s="46"/>
      <c r="N1346" s="39">
        <f t="shared" si="314"/>
        <v>0</v>
      </c>
      <c r="O1346" s="220">
        <f t="shared" si="310"/>
        <v>0</v>
      </c>
      <c r="Q1346" s="47"/>
      <c r="S1346" s="25"/>
    </row>
    <row r="1347" spans="1:19" ht="20.100000000000001" customHeight="1" x14ac:dyDescent="0.25">
      <c r="A1347" s="197">
        <v>3</v>
      </c>
      <c r="B1347" s="197"/>
      <c r="C1347" s="197"/>
      <c r="D1347" s="197"/>
      <c r="E1347" s="197"/>
      <c r="F1347" s="54"/>
      <c r="G1347" s="235"/>
      <c r="H1347" s="55" t="s">
        <v>82</v>
      </c>
      <c r="I1347" s="37">
        <f>I1348+I1380</f>
        <v>45000</v>
      </c>
      <c r="J1347" s="323">
        <f>J1348+J1380</f>
        <v>0</v>
      </c>
      <c r="K1347" s="323">
        <f>K1348+K1380</f>
        <v>45000</v>
      </c>
      <c r="L1347" s="57">
        <f>L1348+L1380</f>
        <v>58000</v>
      </c>
      <c r="M1347" s="57">
        <f>M1348+M1380</f>
        <v>58000</v>
      </c>
      <c r="N1347" s="39">
        <f t="shared" si="314"/>
        <v>0</v>
      </c>
      <c r="O1347" s="220">
        <f t="shared" si="310"/>
        <v>0</v>
      </c>
      <c r="Q1347" s="47"/>
      <c r="S1347" s="25"/>
    </row>
    <row r="1348" spans="1:19" ht="20.100000000000001" customHeight="1" x14ac:dyDescent="0.25">
      <c r="A1348" s="197"/>
      <c r="B1348" s="197">
        <v>31</v>
      </c>
      <c r="C1348" s="197"/>
      <c r="D1348" s="197"/>
      <c r="E1348" s="197"/>
      <c r="F1348" s="54"/>
      <c r="G1348" s="235"/>
      <c r="H1348" s="55" t="s">
        <v>13</v>
      </c>
      <c r="I1348" s="37">
        <f>I1349+I1371</f>
        <v>26400</v>
      </c>
      <c r="J1348" s="323">
        <f>J1349+J1371</f>
        <v>0</v>
      </c>
      <c r="K1348" s="323">
        <f>K1349+K1371</f>
        <v>26400</v>
      </c>
      <c r="L1348" s="57">
        <f t="shared" ref="L1348:M1348" si="316">L1349+L1371</f>
        <v>42050</v>
      </c>
      <c r="M1348" s="57">
        <f t="shared" si="316"/>
        <v>42050</v>
      </c>
      <c r="N1348" s="39">
        <f t="shared" si="314"/>
        <v>0</v>
      </c>
      <c r="O1348" s="220">
        <f t="shared" si="310"/>
        <v>0</v>
      </c>
      <c r="Q1348" s="47"/>
      <c r="S1348" s="25"/>
    </row>
    <row r="1349" spans="1:19" s="170" customFormat="1" ht="20.100000000000001" customHeight="1" x14ac:dyDescent="0.25">
      <c r="A1349" s="197"/>
      <c r="B1349" s="197"/>
      <c r="C1349" s="197">
        <v>311</v>
      </c>
      <c r="D1349" s="197"/>
      <c r="E1349" s="197"/>
      <c r="F1349" s="54"/>
      <c r="G1349" s="205" t="s">
        <v>468</v>
      </c>
      <c r="H1349" s="55" t="s">
        <v>14</v>
      </c>
      <c r="I1349" s="37">
        <f>I1350+I1353+I1356</f>
        <v>22900</v>
      </c>
      <c r="J1349" s="323">
        <f>J1350+J1353+J1356</f>
        <v>0</v>
      </c>
      <c r="K1349" s="323">
        <f>K1350+K1353+K1356</f>
        <v>22900</v>
      </c>
      <c r="L1349" s="173">
        <f t="shared" ref="L1349:M1349" si="317">L1350+L1353+L1356</f>
        <v>37200</v>
      </c>
      <c r="M1349" s="173">
        <f t="shared" si="317"/>
        <v>37200</v>
      </c>
      <c r="N1349" s="39">
        <f t="shared" si="314"/>
        <v>0</v>
      </c>
      <c r="O1349" s="220">
        <f t="shared" si="310"/>
        <v>0</v>
      </c>
      <c r="P1349" s="308"/>
      <c r="Q1349" s="168"/>
      <c r="R1349" s="169"/>
      <c r="S1349" s="169"/>
    </row>
    <row r="1350" spans="1:19" ht="20.100000000000001" hidden="1" customHeight="1" x14ac:dyDescent="0.25">
      <c r="A1350" s="199"/>
      <c r="B1350" s="199"/>
      <c r="C1350" s="199"/>
      <c r="D1350" s="199">
        <v>3111</v>
      </c>
      <c r="E1350" s="199"/>
      <c r="F1350" s="56"/>
      <c r="G1350" s="205" t="s">
        <v>468</v>
      </c>
      <c r="H1350" s="50" t="s">
        <v>15</v>
      </c>
      <c r="I1350" s="45">
        <f t="shared" ref="I1350:K1351" si="318">I1351</f>
        <v>20000</v>
      </c>
      <c r="J1350" s="324">
        <f t="shared" si="318"/>
        <v>0</v>
      </c>
      <c r="K1350" s="324">
        <f t="shared" si="318"/>
        <v>20000</v>
      </c>
      <c r="L1350" s="51">
        <f t="shared" ref="L1350:M1350" si="319">L1351</f>
        <v>29000</v>
      </c>
      <c r="M1350" s="51">
        <f t="shared" si="319"/>
        <v>29000</v>
      </c>
      <c r="N1350" s="39">
        <f t="shared" si="314"/>
        <v>0</v>
      </c>
      <c r="O1350" s="220">
        <f t="shared" si="310"/>
        <v>0</v>
      </c>
      <c r="Q1350" s="47"/>
      <c r="S1350" s="25"/>
    </row>
    <row r="1351" spans="1:19" ht="20.100000000000001" hidden="1" customHeight="1" x14ac:dyDescent="0.25">
      <c r="A1351" s="199"/>
      <c r="B1351" s="199"/>
      <c r="C1351" s="199"/>
      <c r="D1351" s="199"/>
      <c r="E1351" s="196" t="s">
        <v>291</v>
      </c>
      <c r="F1351" s="50"/>
      <c r="G1351" s="205" t="s">
        <v>468</v>
      </c>
      <c r="H1351" s="50" t="s">
        <v>292</v>
      </c>
      <c r="I1351" s="45">
        <f t="shared" si="318"/>
        <v>20000</v>
      </c>
      <c r="J1351" s="324">
        <f t="shared" si="318"/>
        <v>0</v>
      </c>
      <c r="K1351" s="324">
        <f t="shared" si="318"/>
        <v>20000</v>
      </c>
      <c r="L1351" s="51">
        <f t="shared" ref="L1351:M1351" si="320">L1352</f>
        <v>29000</v>
      </c>
      <c r="M1351" s="51">
        <f t="shared" si="320"/>
        <v>29000</v>
      </c>
      <c r="N1351" s="39">
        <f t="shared" si="314"/>
        <v>0</v>
      </c>
      <c r="O1351" s="220">
        <f t="shared" si="310"/>
        <v>0</v>
      </c>
      <c r="Q1351" s="47"/>
      <c r="S1351" s="25"/>
    </row>
    <row r="1352" spans="1:19" ht="20.100000000000001" hidden="1" customHeight="1" x14ac:dyDescent="0.25">
      <c r="A1352" s="199"/>
      <c r="B1352" s="199"/>
      <c r="C1352" s="199"/>
      <c r="D1352" s="199"/>
      <c r="E1352" s="196"/>
      <c r="F1352" s="50" t="s">
        <v>293</v>
      </c>
      <c r="G1352" s="205" t="s">
        <v>468</v>
      </c>
      <c r="H1352" s="50" t="s">
        <v>355</v>
      </c>
      <c r="I1352" s="45">
        <v>20000</v>
      </c>
      <c r="J1352" s="324">
        <f>K1352-I1352</f>
        <v>0</v>
      </c>
      <c r="K1352" s="324">
        <v>20000</v>
      </c>
      <c r="L1352" s="51">
        <v>29000</v>
      </c>
      <c r="M1352" s="51">
        <v>29000</v>
      </c>
      <c r="N1352" s="39">
        <f t="shared" si="314"/>
        <v>0</v>
      </c>
      <c r="O1352" s="220">
        <f t="shared" si="310"/>
        <v>0</v>
      </c>
      <c r="Q1352" s="47"/>
      <c r="S1352" s="25"/>
    </row>
    <row r="1353" spans="1:19" ht="20.100000000000001" hidden="1" customHeight="1" x14ac:dyDescent="0.25">
      <c r="A1353" s="199"/>
      <c r="B1353" s="199"/>
      <c r="C1353" s="199"/>
      <c r="D1353" s="199">
        <v>3113</v>
      </c>
      <c r="E1353" s="199"/>
      <c r="F1353" s="56"/>
      <c r="G1353" s="205" t="s">
        <v>468</v>
      </c>
      <c r="H1353" s="50" t="s">
        <v>16</v>
      </c>
      <c r="I1353" s="45">
        <f t="shared" ref="I1353:K1354" si="321">I1354</f>
        <v>1500</v>
      </c>
      <c r="J1353" s="324">
        <f t="shared" si="321"/>
        <v>0</v>
      </c>
      <c r="K1353" s="324">
        <f t="shared" si="321"/>
        <v>1500</v>
      </c>
      <c r="L1353" s="51">
        <f t="shared" ref="L1353:M1353" si="322">L1354</f>
        <v>5600</v>
      </c>
      <c r="M1353" s="51">
        <f t="shared" si="322"/>
        <v>5600</v>
      </c>
      <c r="N1353" s="39">
        <f t="shared" si="314"/>
        <v>0</v>
      </c>
      <c r="O1353" s="220">
        <f t="shared" si="310"/>
        <v>0</v>
      </c>
      <c r="Q1353" s="47"/>
      <c r="S1353" s="25"/>
    </row>
    <row r="1354" spans="1:19" ht="20.100000000000001" hidden="1" customHeight="1" x14ac:dyDescent="0.25">
      <c r="A1354" s="199"/>
      <c r="B1354" s="199"/>
      <c r="C1354" s="199"/>
      <c r="D1354" s="199"/>
      <c r="E1354" s="196" t="s">
        <v>295</v>
      </c>
      <c r="F1354" s="50"/>
      <c r="G1354" s="205" t="s">
        <v>468</v>
      </c>
      <c r="H1354" s="50" t="s">
        <v>16</v>
      </c>
      <c r="I1354" s="45">
        <f t="shared" si="321"/>
        <v>1500</v>
      </c>
      <c r="J1354" s="324">
        <f t="shared" si="321"/>
        <v>0</v>
      </c>
      <c r="K1354" s="324">
        <f t="shared" si="321"/>
        <v>1500</v>
      </c>
      <c r="L1354" s="51">
        <f>L1355</f>
        <v>5600</v>
      </c>
      <c r="M1354" s="51">
        <f>M1355</f>
        <v>5600</v>
      </c>
      <c r="N1354" s="39">
        <f t="shared" si="314"/>
        <v>0</v>
      </c>
      <c r="O1354" s="220">
        <f t="shared" si="310"/>
        <v>0</v>
      </c>
      <c r="Q1354" s="47"/>
      <c r="S1354" s="25"/>
    </row>
    <row r="1355" spans="1:19" ht="20.100000000000001" hidden="1" customHeight="1" x14ac:dyDescent="0.25">
      <c r="A1355" s="199"/>
      <c r="B1355" s="199"/>
      <c r="C1355" s="199"/>
      <c r="D1355" s="199"/>
      <c r="E1355" s="196"/>
      <c r="F1355" s="50" t="s">
        <v>296</v>
      </c>
      <c r="G1355" s="205" t="s">
        <v>468</v>
      </c>
      <c r="H1355" s="50" t="s">
        <v>16</v>
      </c>
      <c r="I1355" s="45">
        <v>1500</v>
      </c>
      <c r="J1355" s="324">
        <f>K1355-I1355</f>
        <v>0</v>
      </c>
      <c r="K1355" s="324">
        <v>1500</v>
      </c>
      <c r="L1355" s="51">
        <v>5600</v>
      </c>
      <c r="M1355" s="51">
        <v>5600</v>
      </c>
      <c r="N1355" s="39">
        <f t="shared" si="314"/>
        <v>0</v>
      </c>
      <c r="O1355" s="220">
        <f t="shared" si="310"/>
        <v>0</v>
      </c>
      <c r="Q1355" s="47"/>
      <c r="S1355" s="25"/>
    </row>
    <row r="1356" spans="1:19" ht="20.100000000000001" hidden="1" customHeight="1" x14ac:dyDescent="0.25">
      <c r="A1356" s="199"/>
      <c r="B1356" s="199"/>
      <c r="C1356" s="199"/>
      <c r="D1356" s="199">
        <v>3114</v>
      </c>
      <c r="E1356" s="199"/>
      <c r="F1356" s="56"/>
      <c r="G1356" s="205" t="s">
        <v>468</v>
      </c>
      <c r="H1356" s="50" t="s">
        <v>367</v>
      </c>
      <c r="I1356" s="45">
        <f t="shared" ref="I1356:K1357" si="323">I1357</f>
        <v>1400</v>
      </c>
      <c r="J1356" s="324">
        <f t="shared" si="323"/>
        <v>0</v>
      </c>
      <c r="K1356" s="324">
        <f t="shared" si="323"/>
        <v>1400</v>
      </c>
      <c r="L1356" s="51">
        <f t="shared" ref="L1356:M1356" si="324">L1357</f>
        <v>2600</v>
      </c>
      <c r="M1356" s="51">
        <f t="shared" si="324"/>
        <v>2600</v>
      </c>
      <c r="N1356" s="39">
        <f t="shared" si="314"/>
        <v>0</v>
      </c>
      <c r="O1356" s="220">
        <f t="shared" si="310"/>
        <v>0</v>
      </c>
      <c r="Q1356" s="47"/>
      <c r="S1356" s="25"/>
    </row>
    <row r="1357" spans="1:19" ht="20.100000000000001" hidden="1" customHeight="1" x14ac:dyDescent="0.25">
      <c r="A1357" s="199"/>
      <c r="B1357" s="199"/>
      <c r="C1357" s="199"/>
      <c r="D1357" s="199"/>
      <c r="E1357" s="196" t="s">
        <v>297</v>
      </c>
      <c r="F1357" s="50"/>
      <c r="G1357" s="205" t="s">
        <v>468</v>
      </c>
      <c r="H1357" s="50" t="s">
        <v>17</v>
      </c>
      <c r="I1357" s="45">
        <f t="shared" si="323"/>
        <v>1400</v>
      </c>
      <c r="J1357" s="324">
        <f t="shared" si="323"/>
        <v>0</v>
      </c>
      <c r="K1357" s="324">
        <f t="shared" si="323"/>
        <v>1400</v>
      </c>
      <c r="L1357" s="51">
        <f t="shared" ref="L1357:M1357" si="325">L1358</f>
        <v>2600</v>
      </c>
      <c r="M1357" s="51">
        <f t="shared" si="325"/>
        <v>2600</v>
      </c>
      <c r="N1357" s="39">
        <f t="shared" si="314"/>
        <v>0</v>
      </c>
      <c r="O1357" s="220">
        <f t="shared" si="310"/>
        <v>0</v>
      </c>
      <c r="Q1357" s="47"/>
      <c r="S1357" s="25"/>
    </row>
    <row r="1358" spans="1:19" ht="20.100000000000001" hidden="1" customHeight="1" x14ac:dyDescent="0.25">
      <c r="A1358" s="199"/>
      <c r="B1358" s="199"/>
      <c r="C1358" s="199"/>
      <c r="D1358" s="199"/>
      <c r="E1358" s="196"/>
      <c r="F1358" s="50" t="s">
        <v>298</v>
      </c>
      <c r="G1358" s="205" t="s">
        <v>468</v>
      </c>
      <c r="H1358" s="50" t="s">
        <v>17</v>
      </c>
      <c r="I1358" s="45">
        <v>1400</v>
      </c>
      <c r="J1358" s="324">
        <f>K1358-I1358</f>
        <v>0</v>
      </c>
      <c r="K1358" s="324">
        <v>1400</v>
      </c>
      <c r="L1358" s="51">
        <v>2600</v>
      </c>
      <c r="M1358" s="51">
        <v>2600</v>
      </c>
      <c r="N1358" s="39">
        <f t="shared" si="314"/>
        <v>0</v>
      </c>
      <c r="O1358" s="220">
        <f t="shared" si="310"/>
        <v>0</v>
      </c>
      <c r="Q1358" s="47"/>
      <c r="S1358" s="25"/>
    </row>
    <row r="1359" spans="1:19" ht="20.100000000000001" hidden="1" customHeight="1" x14ac:dyDescent="0.25">
      <c r="A1359" s="197"/>
      <c r="B1359" s="197"/>
      <c r="C1359" s="197">
        <v>312</v>
      </c>
      <c r="D1359" s="197"/>
      <c r="E1359" s="197"/>
      <c r="F1359" s="54"/>
      <c r="G1359" s="205" t="s">
        <v>468</v>
      </c>
      <c r="H1359" s="55" t="s">
        <v>18</v>
      </c>
      <c r="I1359" s="45"/>
      <c r="J1359" s="324"/>
      <c r="K1359" s="324"/>
      <c r="L1359" s="43"/>
      <c r="M1359" s="43"/>
      <c r="N1359" s="39">
        <f t="shared" si="314"/>
        <v>0</v>
      </c>
      <c r="O1359" s="220">
        <f t="shared" si="310"/>
        <v>0</v>
      </c>
      <c r="Q1359" s="47"/>
      <c r="S1359" s="25"/>
    </row>
    <row r="1360" spans="1:19" ht="20.100000000000001" hidden="1" customHeight="1" x14ac:dyDescent="0.25">
      <c r="A1360" s="199"/>
      <c r="B1360" s="199"/>
      <c r="C1360" s="199"/>
      <c r="D1360" s="199">
        <v>3121</v>
      </c>
      <c r="E1360" s="199"/>
      <c r="F1360" s="56"/>
      <c r="G1360" s="205" t="s">
        <v>468</v>
      </c>
      <c r="H1360" s="50" t="s">
        <v>18</v>
      </c>
      <c r="I1360" s="45"/>
      <c r="J1360" s="324"/>
      <c r="K1360" s="324"/>
      <c r="L1360" s="43"/>
      <c r="M1360" s="43"/>
      <c r="N1360" s="39">
        <f t="shared" si="314"/>
        <v>0</v>
      </c>
      <c r="O1360" s="220">
        <f t="shared" si="310"/>
        <v>0</v>
      </c>
      <c r="Q1360" s="47"/>
      <c r="S1360" s="25"/>
    </row>
    <row r="1361" spans="1:19" ht="20.100000000000001" hidden="1" customHeight="1" x14ac:dyDescent="0.25">
      <c r="A1361" s="199"/>
      <c r="B1361" s="199"/>
      <c r="C1361" s="199"/>
      <c r="D1361" s="199"/>
      <c r="E1361" s="196" t="s">
        <v>85</v>
      </c>
      <c r="F1361" s="50"/>
      <c r="G1361" s="205" t="s">
        <v>468</v>
      </c>
      <c r="H1361" s="50" t="s">
        <v>86</v>
      </c>
      <c r="I1361" s="45"/>
      <c r="J1361" s="324"/>
      <c r="K1361" s="324"/>
      <c r="L1361" s="43"/>
      <c r="M1361" s="43"/>
      <c r="N1361" s="39">
        <f t="shared" si="314"/>
        <v>0</v>
      </c>
      <c r="O1361" s="220">
        <f t="shared" si="310"/>
        <v>0</v>
      </c>
      <c r="Q1361" s="47"/>
      <c r="S1361" s="25"/>
    </row>
    <row r="1362" spans="1:19" ht="20.100000000000001" hidden="1" customHeight="1" x14ac:dyDescent="0.25">
      <c r="A1362" s="199"/>
      <c r="B1362" s="199"/>
      <c r="C1362" s="199"/>
      <c r="D1362" s="199"/>
      <c r="E1362" s="196"/>
      <c r="F1362" s="50" t="s">
        <v>87</v>
      </c>
      <c r="G1362" s="205" t="s">
        <v>468</v>
      </c>
      <c r="H1362" s="50" t="s">
        <v>86</v>
      </c>
      <c r="I1362" s="45"/>
      <c r="J1362" s="324"/>
      <c r="K1362" s="324"/>
      <c r="L1362" s="43"/>
      <c r="M1362" s="43"/>
      <c r="N1362" s="39">
        <f t="shared" si="314"/>
        <v>0</v>
      </c>
      <c r="O1362" s="220">
        <f t="shared" si="310"/>
        <v>0</v>
      </c>
      <c r="Q1362" s="47"/>
      <c r="S1362" s="25"/>
    </row>
    <row r="1363" spans="1:19" ht="20.100000000000001" hidden="1" customHeight="1" x14ac:dyDescent="0.25">
      <c r="A1363" s="199"/>
      <c r="B1363" s="199"/>
      <c r="C1363" s="199"/>
      <c r="D1363" s="199"/>
      <c r="E1363" s="196" t="s">
        <v>88</v>
      </c>
      <c r="F1363" s="50"/>
      <c r="G1363" s="205" t="s">
        <v>468</v>
      </c>
      <c r="H1363" s="50" t="s">
        <v>89</v>
      </c>
      <c r="I1363" s="45"/>
      <c r="J1363" s="324"/>
      <c r="K1363" s="324"/>
      <c r="L1363" s="43"/>
      <c r="M1363" s="43"/>
      <c r="N1363" s="39">
        <f t="shared" si="314"/>
        <v>0</v>
      </c>
      <c r="O1363" s="220">
        <f t="shared" si="310"/>
        <v>0</v>
      </c>
      <c r="Q1363" s="47"/>
      <c r="S1363" s="25"/>
    </row>
    <row r="1364" spans="1:19" ht="20.100000000000001" hidden="1" customHeight="1" x14ac:dyDescent="0.25">
      <c r="A1364" s="199"/>
      <c r="B1364" s="199"/>
      <c r="C1364" s="199"/>
      <c r="D1364" s="199"/>
      <c r="E1364" s="196"/>
      <c r="F1364" s="50" t="s">
        <v>90</v>
      </c>
      <c r="G1364" s="205" t="s">
        <v>468</v>
      </c>
      <c r="H1364" s="50" t="s">
        <v>89</v>
      </c>
      <c r="I1364" s="45"/>
      <c r="J1364" s="324"/>
      <c r="K1364" s="324"/>
      <c r="L1364" s="43"/>
      <c r="M1364" s="43"/>
      <c r="N1364" s="39">
        <f t="shared" si="314"/>
        <v>0</v>
      </c>
      <c r="O1364" s="220">
        <f t="shared" ref="O1364:O1427" si="326">N1364-J1364</f>
        <v>0</v>
      </c>
      <c r="Q1364" s="47"/>
      <c r="S1364" s="25"/>
    </row>
    <row r="1365" spans="1:19" ht="20.100000000000001" hidden="1" customHeight="1" x14ac:dyDescent="0.25">
      <c r="A1365" s="199"/>
      <c r="B1365" s="199"/>
      <c r="C1365" s="199"/>
      <c r="D1365" s="199"/>
      <c r="E1365" s="196" t="s">
        <v>91</v>
      </c>
      <c r="F1365" s="50"/>
      <c r="G1365" s="205" t="s">
        <v>468</v>
      </c>
      <c r="H1365" s="50" t="s">
        <v>92</v>
      </c>
      <c r="I1365" s="45"/>
      <c r="J1365" s="324"/>
      <c r="K1365" s="324"/>
      <c r="L1365" s="43"/>
      <c r="M1365" s="43"/>
      <c r="N1365" s="39">
        <f t="shared" si="314"/>
        <v>0</v>
      </c>
      <c r="O1365" s="220">
        <f t="shared" si="326"/>
        <v>0</v>
      </c>
      <c r="Q1365" s="47"/>
      <c r="S1365" s="25"/>
    </row>
    <row r="1366" spans="1:19" ht="20.100000000000001" hidden="1" customHeight="1" x14ac:dyDescent="0.25">
      <c r="A1366" s="199"/>
      <c r="B1366" s="199"/>
      <c r="C1366" s="199"/>
      <c r="D1366" s="199"/>
      <c r="E1366" s="196"/>
      <c r="F1366" s="50" t="s">
        <v>93</v>
      </c>
      <c r="G1366" s="205" t="s">
        <v>468</v>
      </c>
      <c r="H1366" s="50" t="s">
        <v>92</v>
      </c>
      <c r="I1366" s="45"/>
      <c r="J1366" s="324"/>
      <c r="K1366" s="324"/>
      <c r="L1366" s="43"/>
      <c r="M1366" s="43"/>
      <c r="N1366" s="39">
        <f t="shared" si="314"/>
        <v>0</v>
      </c>
      <c r="O1366" s="220">
        <f t="shared" si="326"/>
        <v>0</v>
      </c>
      <c r="Q1366" s="47"/>
      <c r="S1366" s="25"/>
    </row>
    <row r="1367" spans="1:19" ht="20.100000000000001" hidden="1" customHeight="1" x14ac:dyDescent="0.25">
      <c r="A1367" s="199"/>
      <c r="B1367" s="199"/>
      <c r="C1367" s="199"/>
      <c r="D1367" s="199"/>
      <c r="E1367" s="196" t="s">
        <v>94</v>
      </c>
      <c r="F1367" s="50"/>
      <c r="G1367" s="205" t="s">
        <v>468</v>
      </c>
      <c r="H1367" s="50" t="s">
        <v>95</v>
      </c>
      <c r="I1367" s="45"/>
      <c r="J1367" s="324"/>
      <c r="K1367" s="324"/>
      <c r="L1367" s="43"/>
      <c r="M1367" s="43"/>
      <c r="N1367" s="39">
        <f t="shared" si="314"/>
        <v>0</v>
      </c>
      <c r="O1367" s="220">
        <f t="shared" si="326"/>
        <v>0</v>
      </c>
      <c r="Q1367" s="47"/>
      <c r="S1367" s="25"/>
    </row>
    <row r="1368" spans="1:19" ht="20.100000000000001" hidden="1" customHeight="1" x14ac:dyDescent="0.25">
      <c r="A1368" s="199"/>
      <c r="B1368" s="199"/>
      <c r="C1368" s="199"/>
      <c r="D1368" s="199"/>
      <c r="E1368" s="196"/>
      <c r="F1368" s="50" t="s">
        <v>96</v>
      </c>
      <c r="G1368" s="205" t="s">
        <v>468</v>
      </c>
      <c r="H1368" s="50" t="s">
        <v>95</v>
      </c>
      <c r="I1368" s="45"/>
      <c r="J1368" s="324"/>
      <c r="K1368" s="324"/>
      <c r="L1368" s="43"/>
      <c r="M1368" s="43"/>
      <c r="N1368" s="39">
        <f t="shared" si="314"/>
        <v>0</v>
      </c>
      <c r="O1368" s="220">
        <f t="shared" si="326"/>
        <v>0</v>
      </c>
      <c r="Q1368" s="47"/>
      <c r="S1368" s="25"/>
    </row>
    <row r="1369" spans="1:19" ht="20.100000000000001" hidden="1" customHeight="1" x14ac:dyDescent="0.25">
      <c r="A1369" s="199"/>
      <c r="B1369" s="199"/>
      <c r="C1369" s="199"/>
      <c r="D1369" s="199"/>
      <c r="E1369" s="196" t="s">
        <v>97</v>
      </c>
      <c r="F1369" s="50"/>
      <c r="G1369" s="205" t="s">
        <v>468</v>
      </c>
      <c r="H1369" s="50" t="s">
        <v>98</v>
      </c>
      <c r="I1369" s="45"/>
      <c r="J1369" s="324"/>
      <c r="K1369" s="324"/>
      <c r="L1369" s="43"/>
      <c r="M1369" s="43"/>
      <c r="N1369" s="39">
        <f t="shared" si="314"/>
        <v>0</v>
      </c>
      <c r="O1369" s="220">
        <f t="shared" si="326"/>
        <v>0</v>
      </c>
      <c r="Q1369" s="47"/>
      <c r="S1369" s="25"/>
    </row>
    <row r="1370" spans="1:19" ht="20.100000000000001" hidden="1" customHeight="1" x14ac:dyDescent="0.25">
      <c r="A1370" s="199"/>
      <c r="B1370" s="199"/>
      <c r="C1370" s="199"/>
      <c r="D1370" s="199"/>
      <c r="E1370" s="196"/>
      <c r="F1370" s="50" t="s">
        <v>99</v>
      </c>
      <c r="G1370" s="205" t="s">
        <v>468</v>
      </c>
      <c r="H1370" s="50" t="s">
        <v>98</v>
      </c>
      <c r="I1370" s="45"/>
      <c r="J1370" s="324"/>
      <c r="K1370" s="324"/>
      <c r="L1370" s="43"/>
      <c r="M1370" s="43"/>
      <c r="N1370" s="39">
        <f t="shared" si="314"/>
        <v>0</v>
      </c>
      <c r="O1370" s="220">
        <f t="shared" si="326"/>
        <v>0</v>
      </c>
      <c r="Q1370" s="47"/>
      <c r="S1370" s="25"/>
    </row>
    <row r="1371" spans="1:19" s="170" customFormat="1" ht="20.100000000000001" customHeight="1" x14ac:dyDescent="0.25">
      <c r="A1371" s="197"/>
      <c r="B1371" s="197"/>
      <c r="C1371" s="197">
        <v>313</v>
      </c>
      <c r="D1371" s="197"/>
      <c r="E1371" s="197"/>
      <c r="F1371" s="54"/>
      <c r="G1371" s="205" t="s">
        <v>468</v>
      </c>
      <c r="H1371" s="55" t="s">
        <v>101</v>
      </c>
      <c r="I1371" s="37">
        <f>I1372+I1377</f>
        <v>3500</v>
      </c>
      <c r="J1371" s="323">
        <f>J1372+J1377</f>
        <v>0</v>
      </c>
      <c r="K1371" s="323">
        <f>K1372+K1377</f>
        <v>3500</v>
      </c>
      <c r="L1371" s="167">
        <f t="shared" ref="L1371:M1371" si="327">L1372+L1377</f>
        <v>4850</v>
      </c>
      <c r="M1371" s="167">
        <f t="shared" si="327"/>
        <v>4850</v>
      </c>
      <c r="N1371" s="39">
        <f t="shared" si="314"/>
        <v>0</v>
      </c>
      <c r="O1371" s="220">
        <f t="shared" si="326"/>
        <v>0</v>
      </c>
      <c r="P1371" s="308"/>
      <c r="Q1371" s="168"/>
      <c r="R1371" s="169"/>
      <c r="S1371" s="169"/>
    </row>
    <row r="1372" spans="1:19" ht="20.100000000000001" hidden="1" customHeight="1" x14ac:dyDescent="0.25">
      <c r="A1372" s="199"/>
      <c r="B1372" s="199"/>
      <c r="C1372" s="199"/>
      <c r="D1372" s="199">
        <v>3132</v>
      </c>
      <c r="E1372" s="199"/>
      <c r="F1372" s="56"/>
      <c r="G1372" s="205" t="s">
        <v>468</v>
      </c>
      <c r="H1372" s="50" t="s">
        <v>20</v>
      </c>
      <c r="I1372" s="45">
        <f>I1373+I1375</f>
        <v>3500</v>
      </c>
      <c r="J1372" s="324">
        <f>J1373+J1375</f>
        <v>0</v>
      </c>
      <c r="K1372" s="324">
        <f>K1373+K1375</f>
        <v>3500</v>
      </c>
      <c r="L1372" s="51">
        <f t="shared" ref="L1372:M1372" si="328">L1373+L1375</f>
        <v>4450</v>
      </c>
      <c r="M1372" s="51">
        <f t="shared" si="328"/>
        <v>4450</v>
      </c>
      <c r="N1372" s="39">
        <f t="shared" si="314"/>
        <v>0</v>
      </c>
      <c r="O1372" s="220">
        <f t="shared" si="326"/>
        <v>0</v>
      </c>
      <c r="Q1372" s="47"/>
      <c r="S1372" s="25"/>
    </row>
    <row r="1373" spans="1:19" ht="20.100000000000001" hidden="1" customHeight="1" x14ac:dyDescent="0.25">
      <c r="A1373" s="199"/>
      <c r="B1373" s="199"/>
      <c r="C1373" s="199"/>
      <c r="D1373" s="199"/>
      <c r="E1373" s="196" t="s">
        <v>302</v>
      </c>
      <c r="F1373" s="50"/>
      <c r="G1373" s="205" t="s">
        <v>468</v>
      </c>
      <c r="H1373" s="50" t="s">
        <v>20</v>
      </c>
      <c r="I1373" s="45">
        <f>I1374</f>
        <v>3500</v>
      </c>
      <c r="J1373" s="324">
        <f>J1374</f>
        <v>0</v>
      </c>
      <c r="K1373" s="324">
        <f>K1374</f>
        <v>3500</v>
      </c>
      <c r="L1373" s="51">
        <f t="shared" ref="L1373:M1373" si="329">L1374</f>
        <v>4300</v>
      </c>
      <c r="M1373" s="51">
        <f t="shared" si="329"/>
        <v>4300</v>
      </c>
      <c r="N1373" s="39">
        <f t="shared" si="314"/>
        <v>0</v>
      </c>
      <c r="O1373" s="220">
        <f t="shared" si="326"/>
        <v>0</v>
      </c>
      <c r="Q1373" s="47"/>
      <c r="S1373" s="25"/>
    </row>
    <row r="1374" spans="1:19" ht="20.100000000000001" hidden="1" customHeight="1" x14ac:dyDescent="0.25">
      <c r="A1374" s="199"/>
      <c r="B1374" s="199"/>
      <c r="C1374" s="199"/>
      <c r="D1374" s="199"/>
      <c r="E1374" s="196"/>
      <c r="F1374" s="50" t="s">
        <v>303</v>
      </c>
      <c r="G1374" s="205" t="s">
        <v>468</v>
      </c>
      <c r="H1374" s="50" t="s">
        <v>20</v>
      </c>
      <c r="I1374" s="45">
        <v>3500</v>
      </c>
      <c r="J1374" s="324">
        <f>K1374-I1374</f>
        <v>0</v>
      </c>
      <c r="K1374" s="324">
        <v>3500</v>
      </c>
      <c r="L1374" s="46">
        <v>4300</v>
      </c>
      <c r="M1374" s="46">
        <v>4300</v>
      </c>
      <c r="N1374" s="39">
        <f t="shared" si="314"/>
        <v>0</v>
      </c>
      <c r="O1374" s="220">
        <f t="shared" si="326"/>
        <v>0</v>
      </c>
      <c r="Q1374" s="47"/>
      <c r="S1374" s="25"/>
    </row>
    <row r="1375" spans="1:19" ht="30" hidden="1" customHeight="1" x14ac:dyDescent="0.25">
      <c r="A1375" s="199"/>
      <c r="B1375" s="199"/>
      <c r="C1375" s="199"/>
      <c r="D1375" s="199"/>
      <c r="E1375" s="196" t="s">
        <v>304</v>
      </c>
      <c r="F1375" s="50"/>
      <c r="G1375" s="205" t="s">
        <v>468</v>
      </c>
      <c r="H1375" s="50" t="s">
        <v>102</v>
      </c>
      <c r="I1375" s="45">
        <f>I1376</f>
        <v>0</v>
      </c>
      <c r="J1375" s="324">
        <f>J1376</f>
        <v>0</v>
      </c>
      <c r="K1375" s="324">
        <f>K1376</f>
        <v>0</v>
      </c>
      <c r="L1375" s="51">
        <f t="shared" ref="L1375:M1375" si="330">L1376</f>
        <v>150</v>
      </c>
      <c r="M1375" s="51">
        <f t="shared" si="330"/>
        <v>150</v>
      </c>
      <c r="N1375" s="39">
        <f t="shared" si="314"/>
        <v>0</v>
      </c>
      <c r="O1375" s="220">
        <f t="shared" si="326"/>
        <v>0</v>
      </c>
      <c r="Q1375" s="47"/>
      <c r="S1375" s="25"/>
    </row>
    <row r="1376" spans="1:19" ht="30" hidden="1" customHeight="1" x14ac:dyDescent="0.25">
      <c r="A1376" s="199"/>
      <c r="B1376" s="199"/>
      <c r="C1376" s="199"/>
      <c r="D1376" s="199"/>
      <c r="E1376" s="196"/>
      <c r="F1376" s="50" t="s">
        <v>305</v>
      </c>
      <c r="G1376" s="205" t="s">
        <v>468</v>
      </c>
      <c r="H1376" s="50" t="s">
        <v>102</v>
      </c>
      <c r="I1376" s="45">
        <v>0</v>
      </c>
      <c r="J1376" s="324">
        <f>K1376-I1376</f>
        <v>0</v>
      </c>
      <c r="K1376" s="324">
        <v>0</v>
      </c>
      <c r="L1376" s="46">
        <v>150</v>
      </c>
      <c r="M1376" s="46">
        <v>150</v>
      </c>
      <c r="N1376" s="39">
        <f t="shared" si="314"/>
        <v>0</v>
      </c>
      <c r="O1376" s="220">
        <f t="shared" si="326"/>
        <v>0</v>
      </c>
      <c r="Q1376" s="47"/>
      <c r="S1376" s="25"/>
    </row>
    <row r="1377" spans="1:19" ht="30" hidden="1" customHeight="1" x14ac:dyDescent="0.25">
      <c r="A1377" s="199"/>
      <c r="B1377" s="199"/>
      <c r="C1377" s="199"/>
      <c r="D1377" s="199">
        <v>3133</v>
      </c>
      <c r="E1377" s="196"/>
      <c r="F1377" s="50"/>
      <c r="G1377" s="205" t="s">
        <v>468</v>
      </c>
      <c r="H1377" s="50" t="s">
        <v>21</v>
      </c>
      <c r="I1377" s="45">
        <f t="shared" ref="I1377:K1378" si="331">I1378</f>
        <v>0</v>
      </c>
      <c r="J1377" s="324">
        <f t="shared" si="331"/>
        <v>0</v>
      </c>
      <c r="K1377" s="324">
        <f t="shared" si="331"/>
        <v>0</v>
      </c>
      <c r="L1377" s="51">
        <f t="shared" ref="L1377:M1377" si="332">L1378</f>
        <v>400</v>
      </c>
      <c r="M1377" s="51">
        <f t="shared" si="332"/>
        <v>400</v>
      </c>
      <c r="N1377" s="39">
        <f t="shared" si="314"/>
        <v>0</v>
      </c>
      <c r="O1377" s="220">
        <f t="shared" si="326"/>
        <v>0</v>
      </c>
      <c r="Q1377" s="47"/>
      <c r="S1377" s="25"/>
    </row>
    <row r="1378" spans="1:19" ht="30" hidden="1" customHeight="1" x14ac:dyDescent="0.25">
      <c r="A1378" s="199"/>
      <c r="B1378" s="199"/>
      <c r="C1378" s="199"/>
      <c r="D1378" s="199"/>
      <c r="E1378" s="196" t="s">
        <v>306</v>
      </c>
      <c r="F1378" s="50"/>
      <c r="G1378" s="205" t="s">
        <v>468</v>
      </c>
      <c r="H1378" s="50" t="s">
        <v>21</v>
      </c>
      <c r="I1378" s="45">
        <f t="shared" si="331"/>
        <v>0</v>
      </c>
      <c r="J1378" s="324">
        <f t="shared" si="331"/>
        <v>0</v>
      </c>
      <c r="K1378" s="324">
        <f t="shared" si="331"/>
        <v>0</v>
      </c>
      <c r="L1378" s="51">
        <f t="shared" ref="L1378:M1378" si="333">L1379</f>
        <v>400</v>
      </c>
      <c r="M1378" s="51">
        <f t="shared" si="333"/>
        <v>400</v>
      </c>
      <c r="N1378" s="39">
        <f t="shared" si="314"/>
        <v>0</v>
      </c>
      <c r="O1378" s="220">
        <f t="shared" si="326"/>
        <v>0</v>
      </c>
      <c r="Q1378" s="47"/>
      <c r="S1378" s="25"/>
    </row>
    <row r="1379" spans="1:19" ht="30" hidden="1" customHeight="1" x14ac:dyDescent="0.25">
      <c r="A1379" s="199"/>
      <c r="B1379" s="199"/>
      <c r="C1379" s="199"/>
      <c r="D1379" s="199"/>
      <c r="E1379" s="196"/>
      <c r="F1379" s="50" t="s">
        <v>307</v>
      </c>
      <c r="G1379" s="205" t="s">
        <v>468</v>
      </c>
      <c r="H1379" s="50" t="s">
        <v>21</v>
      </c>
      <c r="I1379" s="45">
        <v>0</v>
      </c>
      <c r="J1379" s="324">
        <f>K1379-I1379</f>
        <v>0</v>
      </c>
      <c r="K1379" s="324">
        <v>0</v>
      </c>
      <c r="L1379" s="46">
        <v>400</v>
      </c>
      <c r="M1379" s="46">
        <v>400</v>
      </c>
      <c r="N1379" s="39">
        <f t="shared" si="314"/>
        <v>0</v>
      </c>
      <c r="O1379" s="220">
        <f t="shared" si="326"/>
        <v>0</v>
      </c>
      <c r="Q1379" s="47"/>
      <c r="S1379" s="25"/>
    </row>
    <row r="1380" spans="1:19" ht="20.100000000000001" customHeight="1" x14ac:dyDescent="0.25">
      <c r="A1380" s="199"/>
      <c r="B1380" s="197">
        <v>32</v>
      </c>
      <c r="C1380" s="197"/>
      <c r="D1380" s="197"/>
      <c r="E1380" s="198"/>
      <c r="F1380" s="55"/>
      <c r="G1380" s="205"/>
      <c r="H1380" s="55" t="s">
        <v>22</v>
      </c>
      <c r="I1380" s="37">
        <f>I1397+I1420</f>
        <v>18600</v>
      </c>
      <c r="J1380" s="323">
        <f>J1397+J1420</f>
        <v>0</v>
      </c>
      <c r="K1380" s="323">
        <f>K1397+K1420</f>
        <v>18600</v>
      </c>
      <c r="L1380" s="57">
        <f t="shared" ref="L1380:M1380" si="334">L1397+L1420</f>
        <v>15950</v>
      </c>
      <c r="M1380" s="57">
        <f t="shared" si="334"/>
        <v>15950</v>
      </c>
      <c r="N1380" s="39">
        <f t="shared" si="314"/>
        <v>0</v>
      </c>
      <c r="O1380" s="220">
        <f t="shared" si="326"/>
        <v>0</v>
      </c>
      <c r="Q1380" s="47"/>
      <c r="S1380" s="25"/>
    </row>
    <row r="1381" spans="1:19" ht="20.100000000000001" hidden="1" customHeight="1" x14ac:dyDescent="0.25">
      <c r="A1381" s="199"/>
      <c r="B1381" s="199"/>
      <c r="C1381" s="199">
        <v>321</v>
      </c>
      <c r="D1381" s="199"/>
      <c r="E1381" s="196"/>
      <c r="F1381" s="50"/>
      <c r="G1381" s="205"/>
      <c r="H1381" s="50" t="s">
        <v>23</v>
      </c>
      <c r="I1381" s="45">
        <f>I1382+I1391</f>
        <v>0</v>
      </c>
      <c r="J1381" s="324">
        <f>J1382+J1391</f>
        <v>0</v>
      </c>
      <c r="K1381" s="324">
        <f>K1382+K1391</f>
        <v>0</v>
      </c>
      <c r="L1381" s="46">
        <f t="shared" ref="L1381:M1381" si="335">L1382+L1391</f>
        <v>0</v>
      </c>
      <c r="M1381" s="46">
        <f t="shared" si="335"/>
        <v>0</v>
      </c>
      <c r="N1381" s="39">
        <f t="shared" si="314"/>
        <v>0</v>
      </c>
      <c r="O1381" s="220">
        <f t="shared" si="326"/>
        <v>0</v>
      </c>
      <c r="Q1381" s="47"/>
      <c r="S1381" s="25"/>
    </row>
    <row r="1382" spans="1:19" ht="20.100000000000001" hidden="1" customHeight="1" x14ac:dyDescent="0.25">
      <c r="A1382" s="199"/>
      <c r="B1382" s="199"/>
      <c r="C1382" s="199"/>
      <c r="D1382" s="199">
        <v>3211</v>
      </c>
      <c r="E1382" s="196"/>
      <c r="F1382" s="50"/>
      <c r="G1382" s="205"/>
      <c r="H1382" s="50" t="s">
        <v>24</v>
      </c>
      <c r="I1382" s="45">
        <f t="shared" ref="I1382:K1383" si="336">I1383</f>
        <v>0</v>
      </c>
      <c r="J1382" s="324">
        <f t="shared" si="336"/>
        <v>0</v>
      </c>
      <c r="K1382" s="324">
        <f t="shared" si="336"/>
        <v>0</v>
      </c>
      <c r="L1382" s="46">
        <f t="shared" ref="L1382:M1382" si="337">L1383</f>
        <v>0</v>
      </c>
      <c r="M1382" s="46">
        <f t="shared" si="337"/>
        <v>0</v>
      </c>
      <c r="N1382" s="39">
        <f t="shared" si="314"/>
        <v>0</v>
      </c>
      <c r="O1382" s="220">
        <f t="shared" si="326"/>
        <v>0</v>
      </c>
      <c r="Q1382" s="47"/>
      <c r="S1382" s="25"/>
    </row>
    <row r="1383" spans="1:19" ht="20.100000000000001" hidden="1" customHeight="1" x14ac:dyDescent="0.25">
      <c r="A1383" s="199"/>
      <c r="B1383" s="199"/>
      <c r="C1383" s="199"/>
      <c r="D1383" s="199"/>
      <c r="E1383" s="196" t="s">
        <v>308</v>
      </c>
      <c r="F1383" s="50"/>
      <c r="G1383" s="205"/>
      <c r="H1383" s="50" t="s">
        <v>103</v>
      </c>
      <c r="I1383" s="45">
        <f t="shared" si="336"/>
        <v>0</v>
      </c>
      <c r="J1383" s="324">
        <f t="shared" si="336"/>
        <v>0</v>
      </c>
      <c r="K1383" s="324">
        <f t="shared" si="336"/>
        <v>0</v>
      </c>
      <c r="L1383" s="46">
        <f t="shared" ref="L1383:M1383" si="338">L1384</f>
        <v>0</v>
      </c>
      <c r="M1383" s="46">
        <f t="shared" si="338"/>
        <v>0</v>
      </c>
      <c r="N1383" s="39">
        <f t="shared" si="314"/>
        <v>0</v>
      </c>
      <c r="O1383" s="220">
        <f t="shared" si="326"/>
        <v>0</v>
      </c>
      <c r="Q1383" s="47"/>
      <c r="S1383" s="25"/>
    </row>
    <row r="1384" spans="1:19" ht="20.100000000000001" hidden="1" customHeight="1" x14ac:dyDescent="0.25">
      <c r="A1384" s="199"/>
      <c r="B1384" s="199"/>
      <c r="C1384" s="199"/>
      <c r="D1384" s="199"/>
      <c r="E1384" s="196"/>
      <c r="F1384" s="50" t="s">
        <v>309</v>
      </c>
      <c r="G1384" s="205"/>
      <c r="H1384" s="50" t="s">
        <v>103</v>
      </c>
      <c r="I1384" s="45">
        <v>0</v>
      </c>
      <c r="J1384" s="324">
        <v>0</v>
      </c>
      <c r="K1384" s="324">
        <f>I1384+J1384</f>
        <v>0</v>
      </c>
      <c r="L1384" s="46">
        <v>0</v>
      </c>
      <c r="M1384" s="46">
        <v>0</v>
      </c>
      <c r="N1384" s="39">
        <f t="shared" si="314"/>
        <v>0</v>
      </c>
      <c r="O1384" s="220">
        <f t="shared" si="326"/>
        <v>0</v>
      </c>
      <c r="Q1384" s="47"/>
      <c r="S1384" s="25"/>
    </row>
    <row r="1385" spans="1:19" ht="20.100000000000001" hidden="1" customHeight="1" x14ac:dyDescent="0.25">
      <c r="A1385" s="199"/>
      <c r="B1385" s="199"/>
      <c r="C1385" s="199"/>
      <c r="D1385" s="199"/>
      <c r="E1385" s="196" t="s">
        <v>310</v>
      </c>
      <c r="F1385" s="50"/>
      <c r="G1385" s="205"/>
      <c r="H1385" s="50" t="s">
        <v>104</v>
      </c>
      <c r="I1385" s="45">
        <v>0</v>
      </c>
      <c r="J1385" s="324">
        <v>0</v>
      </c>
      <c r="K1385" s="324">
        <v>0</v>
      </c>
      <c r="L1385" s="46"/>
      <c r="M1385" s="46"/>
      <c r="N1385" s="39">
        <f t="shared" si="314"/>
        <v>0</v>
      </c>
      <c r="O1385" s="220">
        <f t="shared" si="326"/>
        <v>0</v>
      </c>
      <c r="Q1385" s="47"/>
      <c r="S1385" s="25"/>
    </row>
    <row r="1386" spans="1:19" ht="20.100000000000001" hidden="1" customHeight="1" x14ac:dyDescent="0.25">
      <c r="A1386" s="199"/>
      <c r="B1386" s="199"/>
      <c r="C1386" s="199"/>
      <c r="D1386" s="199"/>
      <c r="E1386" s="196"/>
      <c r="F1386" s="50" t="s">
        <v>311</v>
      </c>
      <c r="G1386" s="205"/>
      <c r="H1386" s="50" t="s">
        <v>104</v>
      </c>
      <c r="I1386" s="45">
        <v>0</v>
      </c>
      <c r="J1386" s="324">
        <v>0</v>
      </c>
      <c r="K1386" s="324">
        <f>I1386+J1386</f>
        <v>0</v>
      </c>
      <c r="L1386" s="46"/>
      <c r="M1386" s="46"/>
      <c r="N1386" s="39">
        <f t="shared" si="314"/>
        <v>0</v>
      </c>
      <c r="O1386" s="220">
        <f t="shared" si="326"/>
        <v>0</v>
      </c>
      <c r="Q1386" s="47"/>
      <c r="S1386" s="25"/>
    </row>
    <row r="1387" spans="1:19" ht="20.100000000000001" hidden="1" customHeight="1" x14ac:dyDescent="0.25">
      <c r="A1387" s="199"/>
      <c r="B1387" s="199"/>
      <c r="C1387" s="199"/>
      <c r="D1387" s="199"/>
      <c r="E1387" s="196" t="s">
        <v>312</v>
      </c>
      <c r="F1387" s="50"/>
      <c r="G1387" s="205"/>
      <c r="H1387" s="50" t="s">
        <v>105</v>
      </c>
      <c r="I1387" s="45">
        <v>0</v>
      </c>
      <c r="J1387" s="324">
        <v>0</v>
      </c>
      <c r="K1387" s="324">
        <v>0</v>
      </c>
      <c r="L1387" s="46"/>
      <c r="M1387" s="46"/>
      <c r="N1387" s="39">
        <f t="shared" si="314"/>
        <v>0</v>
      </c>
      <c r="O1387" s="220">
        <f t="shared" si="326"/>
        <v>0</v>
      </c>
      <c r="Q1387" s="47"/>
      <c r="S1387" s="25"/>
    </row>
    <row r="1388" spans="1:19" ht="20.100000000000001" hidden="1" customHeight="1" x14ac:dyDescent="0.25">
      <c r="A1388" s="199"/>
      <c r="B1388" s="199"/>
      <c r="C1388" s="199"/>
      <c r="D1388" s="199"/>
      <c r="E1388" s="196"/>
      <c r="F1388" s="50" t="s">
        <v>313</v>
      </c>
      <c r="G1388" s="205"/>
      <c r="H1388" s="50" t="s">
        <v>105</v>
      </c>
      <c r="I1388" s="45">
        <v>0</v>
      </c>
      <c r="J1388" s="324">
        <v>0</v>
      </c>
      <c r="K1388" s="324">
        <f>I1388+J1388</f>
        <v>0</v>
      </c>
      <c r="L1388" s="46"/>
      <c r="M1388" s="46"/>
      <c r="N1388" s="39">
        <f t="shared" si="314"/>
        <v>0</v>
      </c>
      <c r="O1388" s="220">
        <f t="shared" si="326"/>
        <v>0</v>
      </c>
      <c r="Q1388" s="47"/>
      <c r="S1388" s="25"/>
    </row>
    <row r="1389" spans="1:19" ht="20.100000000000001" hidden="1" customHeight="1" x14ac:dyDescent="0.25">
      <c r="A1389" s="199"/>
      <c r="B1389" s="199"/>
      <c r="C1389" s="199"/>
      <c r="D1389" s="199"/>
      <c r="E1389" s="196" t="s">
        <v>314</v>
      </c>
      <c r="F1389" s="50"/>
      <c r="G1389" s="205"/>
      <c r="H1389" s="50" t="s">
        <v>106</v>
      </c>
      <c r="I1389" s="45">
        <v>0</v>
      </c>
      <c r="J1389" s="324">
        <v>0</v>
      </c>
      <c r="K1389" s="324">
        <v>0</v>
      </c>
      <c r="L1389" s="46"/>
      <c r="M1389" s="46"/>
      <c r="N1389" s="39">
        <f t="shared" si="314"/>
        <v>0</v>
      </c>
      <c r="O1389" s="220">
        <f t="shared" si="326"/>
        <v>0</v>
      </c>
      <c r="Q1389" s="47"/>
      <c r="S1389" s="25"/>
    </row>
    <row r="1390" spans="1:19" ht="20.100000000000001" hidden="1" customHeight="1" x14ac:dyDescent="0.25">
      <c r="A1390" s="199"/>
      <c r="B1390" s="199"/>
      <c r="C1390" s="199"/>
      <c r="D1390" s="199"/>
      <c r="E1390" s="196"/>
      <c r="F1390" s="50" t="s">
        <v>315</v>
      </c>
      <c r="G1390" s="205"/>
      <c r="H1390" s="50" t="s">
        <v>106</v>
      </c>
      <c r="I1390" s="45">
        <v>0</v>
      </c>
      <c r="J1390" s="324">
        <v>0</v>
      </c>
      <c r="K1390" s="324">
        <f>I1390+J1390</f>
        <v>0</v>
      </c>
      <c r="L1390" s="46"/>
      <c r="M1390" s="46"/>
      <c r="N1390" s="39">
        <f t="shared" si="314"/>
        <v>0</v>
      </c>
      <c r="O1390" s="220">
        <f t="shared" si="326"/>
        <v>0</v>
      </c>
      <c r="Q1390" s="47"/>
      <c r="S1390" s="25"/>
    </row>
    <row r="1391" spans="1:19" ht="20.100000000000001" hidden="1" customHeight="1" x14ac:dyDescent="0.25">
      <c r="A1391" s="199"/>
      <c r="B1391" s="199"/>
      <c r="C1391" s="199"/>
      <c r="D1391" s="199">
        <v>3213</v>
      </c>
      <c r="E1391" s="196"/>
      <c r="F1391" s="50"/>
      <c r="G1391" s="205"/>
      <c r="H1391" s="50" t="s">
        <v>26</v>
      </c>
      <c r="I1391" s="45">
        <f t="shared" ref="I1391:K1392" si="339">I1392</f>
        <v>0</v>
      </c>
      <c r="J1391" s="324">
        <f t="shared" si="339"/>
        <v>0</v>
      </c>
      <c r="K1391" s="324">
        <f t="shared" si="339"/>
        <v>0</v>
      </c>
      <c r="L1391" s="46">
        <f t="shared" ref="L1391:M1391" si="340">L1392</f>
        <v>0</v>
      </c>
      <c r="M1391" s="46">
        <f t="shared" si="340"/>
        <v>0</v>
      </c>
      <c r="N1391" s="39">
        <f t="shared" si="314"/>
        <v>0</v>
      </c>
      <c r="O1391" s="220">
        <f t="shared" si="326"/>
        <v>0</v>
      </c>
      <c r="Q1391" s="47"/>
      <c r="S1391" s="25"/>
    </row>
    <row r="1392" spans="1:19" ht="20.100000000000001" hidden="1" customHeight="1" x14ac:dyDescent="0.25">
      <c r="A1392" s="199"/>
      <c r="B1392" s="199"/>
      <c r="C1392" s="199"/>
      <c r="D1392" s="199"/>
      <c r="E1392" s="196" t="s">
        <v>109</v>
      </c>
      <c r="F1392" s="50"/>
      <c r="G1392" s="205"/>
      <c r="H1392" s="50" t="s">
        <v>110</v>
      </c>
      <c r="I1392" s="45">
        <f t="shared" si="339"/>
        <v>0</v>
      </c>
      <c r="J1392" s="324">
        <f t="shared" si="339"/>
        <v>0</v>
      </c>
      <c r="K1392" s="324">
        <f t="shared" si="339"/>
        <v>0</v>
      </c>
      <c r="L1392" s="46">
        <f t="shared" ref="L1392:M1392" si="341">L1393</f>
        <v>0</v>
      </c>
      <c r="M1392" s="46">
        <f t="shared" si="341"/>
        <v>0</v>
      </c>
      <c r="N1392" s="39">
        <f t="shared" si="314"/>
        <v>0</v>
      </c>
      <c r="O1392" s="220">
        <f t="shared" si="326"/>
        <v>0</v>
      </c>
      <c r="Q1392" s="47"/>
      <c r="S1392" s="25"/>
    </row>
    <row r="1393" spans="1:19" ht="20.100000000000001" hidden="1" customHeight="1" x14ac:dyDescent="0.25">
      <c r="A1393" s="199"/>
      <c r="B1393" s="199"/>
      <c r="C1393" s="199"/>
      <c r="D1393" s="199"/>
      <c r="E1393" s="196"/>
      <c r="F1393" s="50" t="s">
        <v>111</v>
      </c>
      <c r="G1393" s="205"/>
      <c r="H1393" s="50" t="s">
        <v>321</v>
      </c>
      <c r="I1393" s="45">
        <v>0</v>
      </c>
      <c r="J1393" s="324">
        <v>0</v>
      </c>
      <c r="K1393" s="324">
        <f>I1393+J1393</f>
        <v>0</v>
      </c>
      <c r="L1393" s="46">
        <v>0</v>
      </c>
      <c r="M1393" s="46">
        <v>0</v>
      </c>
      <c r="N1393" s="39">
        <f t="shared" si="314"/>
        <v>0</v>
      </c>
      <c r="O1393" s="220">
        <f t="shared" si="326"/>
        <v>0</v>
      </c>
      <c r="Q1393" s="47"/>
      <c r="S1393" s="25"/>
    </row>
    <row r="1394" spans="1:19" ht="20.100000000000001" hidden="1" customHeight="1" x14ac:dyDescent="0.25">
      <c r="A1394" s="199"/>
      <c r="B1394" s="199"/>
      <c r="C1394" s="199"/>
      <c r="D1394" s="199"/>
      <c r="E1394" s="196"/>
      <c r="F1394" s="50" t="s">
        <v>113</v>
      </c>
      <c r="G1394" s="205"/>
      <c r="H1394" s="50" t="s">
        <v>322</v>
      </c>
      <c r="I1394" s="45">
        <v>0</v>
      </c>
      <c r="J1394" s="324">
        <v>0</v>
      </c>
      <c r="K1394" s="324">
        <f>I1394+J1394</f>
        <v>0</v>
      </c>
      <c r="L1394" s="46"/>
      <c r="M1394" s="46"/>
      <c r="N1394" s="39">
        <f t="shared" si="314"/>
        <v>0</v>
      </c>
      <c r="O1394" s="220">
        <f t="shared" si="326"/>
        <v>0</v>
      </c>
      <c r="Q1394" s="47"/>
      <c r="S1394" s="25"/>
    </row>
    <row r="1395" spans="1:19" ht="20.100000000000001" hidden="1" customHeight="1" x14ac:dyDescent="0.25">
      <c r="A1395" s="199"/>
      <c r="B1395" s="199"/>
      <c r="C1395" s="199"/>
      <c r="D1395" s="199"/>
      <c r="E1395" s="196" t="s">
        <v>115</v>
      </c>
      <c r="F1395" s="50"/>
      <c r="G1395" s="205"/>
      <c r="H1395" s="50" t="s">
        <v>116</v>
      </c>
      <c r="I1395" s="45">
        <v>0</v>
      </c>
      <c r="J1395" s="324">
        <v>0</v>
      </c>
      <c r="K1395" s="324">
        <v>0</v>
      </c>
      <c r="L1395" s="46"/>
      <c r="M1395" s="46"/>
      <c r="N1395" s="39">
        <f t="shared" si="314"/>
        <v>0</v>
      </c>
      <c r="O1395" s="220">
        <f t="shared" si="326"/>
        <v>0</v>
      </c>
      <c r="Q1395" s="47"/>
      <c r="S1395" s="25"/>
    </row>
    <row r="1396" spans="1:19" ht="20.100000000000001" hidden="1" customHeight="1" x14ac:dyDescent="0.25">
      <c r="A1396" s="199"/>
      <c r="B1396" s="199"/>
      <c r="C1396" s="199"/>
      <c r="D1396" s="199"/>
      <c r="E1396" s="196"/>
      <c r="F1396" s="50" t="s">
        <v>117</v>
      </c>
      <c r="G1396" s="205"/>
      <c r="H1396" s="50" t="s">
        <v>116</v>
      </c>
      <c r="I1396" s="45">
        <v>0</v>
      </c>
      <c r="J1396" s="324">
        <v>0</v>
      </c>
      <c r="K1396" s="324">
        <f>I1396+J1396</f>
        <v>0</v>
      </c>
      <c r="L1396" s="46"/>
      <c r="M1396" s="46"/>
      <c r="N1396" s="39">
        <f t="shared" si="314"/>
        <v>0</v>
      </c>
      <c r="O1396" s="220">
        <f t="shared" si="326"/>
        <v>0</v>
      </c>
      <c r="Q1396" s="47"/>
      <c r="S1396" s="25"/>
    </row>
    <row r="1397" spans="1:19" s="166" customFormat="1" ht="20.100000000000001" customHeight="1" x14ac:dyDescent="0.25">
      <c r="A1397" s="197"/>
      <c r="B1397" s="197"/>
      <c r="C1397" s="197">
        <v>322</v>
      </c>
      <c r="D1397" s="197"/>
      <c r="E1397" s="198"/>
      <c r="F1397" s="55"/>
      <c r="G1397" s="205" t="s">
        <v>468</v>
      </c>
      <c r="H1397" s="55" t="s">
        <v>27</v>
      </c>
      <c r="I1397" s="37">
        <f>I1398+I1408+I1413</f>
        <v>10100</v>
      </c>
      <c r="J1397" s="323">
        <f>J1398+J1408+J1413</f>
        <v>0</v>
      </c>
      <c r="K1397" s="323">
        <f>K1398+K1408+K1413</f>
        <v>10100</v>
      </c>
      <c r="L1397" s="167">
        <f t="shared" ref="L1397:M1397" si="342">L1398+L1408+L1413</f>
        <v>3650</v>
      </c>
      <c r="M1397" s="167">
        <f t="shared" si="342"/>
        <v>3650</v>
      </c>
      <c r="N1397" s="39">
        <f t="shared" si="314"/>
        <v>0</v>
      </c>
      <c r="O1397" s="220">
        <f t="shared" si="326"/>
        <v>0</v>
      </c>
      <c r="P1397" s="311"/>
      <c r="Q1397" s="171"/>
      <c r="R1397" s="165"/>
      <c r="S1397" s="165"/>
    </row>
    <row r="1398" spans="1:19" ht="20.100000000000001" hidden="1" customHeight="1" x14ac:dyDescent="0.25">
      <c r="A1398" s="199"/>
      <c r="B1398" s="199"/>
      <c r="C1398" s="199"/>
      <c r="D1398" s="199">
        <v>3221</v>
      </c>
      <c r="E1398" s="196"/>
      <c r="F1398" s="50"/>
      <c r="G1398" s="205" t="s">
        <v>468</v>
      </c>
      <c r="H1398" s="50" t="s">
        <v>118</v>
      </c>
      <c r="I1398" s="45">
        <f>I1399+I1404+I1406</f>
        <v>4300</v>
      </c>
      <c r="J1398" s="324">
        <f>J1399+J1404+J1406</f>
        <v>0</v>
      </c>
      <c r="K1398" s="324">
        <f>K1399+K1404+K1406</f>
        <v>4300</v>
      </c>
      <c r="L1398" s="51">
        <f t="shared" ref="L1398:M1398" si="343">L1399+L1404+L1406</f>
        <v>850</v>
      </c>
      <c r="M1398" s="51">
        <f t="shared" si="343"/>
        <v>850</v>
      </c>
      <c r="N1398" s="39">
        <f t="shared" si="314"/>
        <v>0</v>
      </c>
      <c r="O1398" s="220">
        <f t="shared" si="326"/>
        <v>0</v>
      </c>
      <c r="Q1398" s="47"/>
      <c r="S1398" s="25"/>
    </row>
    <row r="1399" spans="1:19" ht="20.100000000000001" hidden="1" customHeight="1" x14ac:dyDescent="0.25">
      <c r="A1399" s="199"/>
      <c r="B1399" s="199"/>
      <c r="C1399" s="199"/>
      <c r="D1399" s="199"/>
      <c r="E1399" s="196" t="s">
        <v>119</v>
      </c>
      <c r="F1399" s="50"/>
      <c r="G1399" s="205" t="s">
        <v>468</v>
      </c>
      <c r="H1399" s="50" t="s">
        <v>120</v>
      </c>
      <c r="I1399" s="45">
        <f>I1401+I1400</f>
        <v>1500</v>
      </c>
      <c r="J1399" s="324">
        <f>J1401+J1400</f>
        <v>0</v>
      </c>
      <c r="K1399" s="324">
        <f>K1401+K1400</f>
        <v>1500</v>
      </c>
      <c r="L1399" s="51">
        <f t="shared" ref="L1399:M1399" si="344">L1401+L1400</f>
        <v>650</v>
      </c>
      <c r="M1399" s="51">
        <f t="shared" si="344"/>
        <v>650</v>
      </c>
      <c r="N1399" s="39">
        <f t="shared" si="314"/>
        <v>0</v>
      </c>
      <c r="O1399" s="220">
        <f t="shared" si="326"/>
        <v>0</v>
      </c>
      <c r="Q1399" s="47"/>
      <c r="S1399" s="25"/>
    </row>
    <row r="1400" spans="1:19" ht="20.100000000000001" hidden="1" customHeight="1" x14ac:dyDescent="0.25">
      <c r="A1400" s="199"/>
      <c r="B1400" s="199"/>
      <c r="C1400" s="199"/>
      <c r="D1400" s="199"/>
      <c r="E1400" s="196"/>
      <c r="F1400" s="50" t="s">
        <v>121</v>
      </c>
      <c r="G1400" s="205" t="s">
        <v>468</v>
      </c>
      <c r="H1400" s="50" t="s">
        <v>120</v>
      </c>
      <c r="I1400" s="45">
        <v>700</v>
      </c>
      <c r="J1400" s="324">
        <f>K1400-I1400</f>
        <v>0</v>
      </c>
      <c r="K1400" s="324">
        <v>700</v>
      </c>
      <c r="L1400" s="46">
        <v>200</v>
      </c>
      <c r="M1400" s="46">
        <v>200</v>
      </c>
      <c r="N1400" s="39">
        <f t="shared" si="314"/>
        <v>0</v>
      </c>
      <c r="O1400" s="220">
        <f t="shared" si="326"/>
        <v>0</v>
      </c>
      <c r="Q1400" s="47"/>
      <c r="S1400" s="25"/>
    </row>
    <row r="1401" spans="1:19" ht="20.100000000000001" hidden="1" customHeight="1" x14ac:dyDescent="0.25">
      <c r="A1401" s="199"/>
      <c r="B1401" s="199"/>
      <c r="C1401" s="199"/>
      <c r="D1401" s="199"/>
      <c r="E1401" s="196"/>
      <c r="F1401" s="50" t="s">
        <v>122</v>
      </c>
      <c r="G1401" s="205" t="s">
        <v>468</v>
      </c>
      <c r="H1401" s="50" t="s">
        <v>323</v>
      </c>
      <c r="I1401" s="45">
        <v>800</v>
      </c>
      <c r="J1401" s="324">
        <f>K1401-I1401</f>
        <v>0</v>
      </c>
      <c r="K1401" s="324">
        <v>800</v>
      </c>
      <c r="L1401" s="46">
        <v>450</v>
      </c>
      <c r="M1401" s="46">
        <v>450</v>
      </c>
      <c r="N1401" s="39">
        <f t="shared" si="314"/>
        <v>0</v>
      </c>
      <c r="O1401" s="220">
        <f t="shared" si="326"/>
        <v>0</v>
      </c>
      <c r="Q1401" s="47"/>
      <c r="S1401" s="25"/>
    </row>
    <row r="1402" spans="1:19" ht="20.100000000000001" hidden="1" customHeight="1" x14ac:dyDescent="0.25">
      <c r="A1402" s="199"/>
      <c r="B1402" s="199"/>
      <c r="C1402" s="199"/>
      <c r="D1402" s="199"/>
      <c r="E1402" s="196" t="s">
        <v>124</v>
      </c>
      <c r="F1402" s="50"/>
      <c r="G1402" s="205" t="s">
        <v>468</v>
      </c>
      <c r="H1402" s="50" t="s">
        <v>125</v>
      </c>
      <c r="I1402" s="45">
        <v>0</v>
      </c>
      <c r="J1402" s="324">
        <v>0</v>
      </c>
      <c r="K1402" s="324">
        <v>0</v>
      </c>
      <c r="L1402" s="46"/>
      <c r="M1402" s="46"/>
      <c r="N1402" s="39">
        <f t="shared" si="314"/>
        <v>0</v>
      </c>
      <c r="O1402" s="220">
        <f t="shared" si="326"/>
        <v>0</v>
      </c>
      <c r="Q1402" s="47"/>
      <c r="S1402" s="25"/>
    </row>
    <row r="1403" spans="1:19" ht="20.100000000000001" hidden="1" customHeight="1" x14ac:dyDescent="0.25">
      <c r="A1403" s="199"/>
      <c r="B1403" s="199"/>
      <c r="C1403" s="199"/>
      <c r="D1403" s="199"/>
      <c r="E1403" s="196"/>
      <c r="F1403" s="50" t="s">
        <v>126</v>
      </c>
      <c r="G1403" s="205" t="s">
        <v>468</v>
      </c>
      <c r="H1403" s="50" t="s">
        <v>125</v>
      </c>
      <c r="I1403" s="45">
        <v>0</v>
      </c>
      <c r="J1403" s="324">
        <v>0</v>
      </c>
      <c r="K1403" s="324">
        <f>I1403+J1403</f>
        <v>0</v>
      </c>
      <c r="L1403" s="46"/>
      <c r="M1403" s="46"/>
      <c r="N1403" s="39">
        <f t="shared" ref="N1403:N1446" si="345">K1403-I1403</f>
        <v>0</v>
      </c>
      <c r="O1403" s="220">
        <f t="shared" si="326"/>
        <v>0</v>
      </c>
      <c r="Q1403" s="47"/>
      <c r="S1403" s="25"/>
    </row>
    <row r="1404" spans="1:19" ht="27.75" hidden="1" customHeight="1" x14ac:dyDescent="0.25">
      <c r="A1404" s="199"/>
      <c r="B1404" s="199"/>
      <c r="C1404" s="199"/>
      <c r="D1404" s="199"/>
      <c r="E1404" s="196" t="s">
        <v>127</v>
      </c>
      <c r="F1404" s="50"/>
      <c r="G1404" s="205" t="s">
        <v>468</v>
      </c>
      <c r="H1404" s="50" t="s">
        <v>128</v>
      </c>
      <c r="I1404" s="45">
        <f>I1405</f>
        <v>1500</v>
      </c>
      <c r="J1404" s="324">
        <f>J1405</f>
        <v>0</v>
      </c>
      <c r="K1404" s="324">
        <f>K1405</f>
        <v>1500</v>
      </c>
      <c r="L1404" s="51">
        <f t="shared" ref="L1404:M1404" si="346">L1405</f>
        <v>100</v>
      </c>
      <c r="M1404" s="51">
        <f t="shared" si="346"/>
        <v>100</v>
      </c>
      <c r="N1404" s="39">
        <f t="shared" si="345"/>
        <v>0</v>
      </c>
      <c r="O1404" s="220">
        <f t="shared" si="326"/>
        <v>0</v>
      </c>
      <c r="Q1404" s="47"/>
      <c r="S1404" s="25"/>
    </row>
    <row r="1405" spans="1:19" ht="20.100000000000001" hidden="1" customHeight="1" x14ac:dyDescent="0.25">
      <c r="A1405" s="199"/>
      <c r="B1405" s="199"/>
      <c r="C1405" s="199"/>
      <c r="D1405" s="199"/>
      <c r="E1405" s="196"/>
      <c r="F1405" s="50" t="s">
        <v>129</v>
      </c>
      <c r="G1405" s="205" t="s">
        <v>468</v>
      </c>
      <c r="H1405" s="50" t="s">
        <v>128</v>
      </c>
      <c r="I1405" s="45">
        <v>1500</v>
      </c>
      <c r="J1405" s="324">
        <f>K1405-I1405</f>
        <v>0</v>
      </c>
      <c r="K1405" s="324">
        <v>1500</v>
      </c>
      <c r="L1405" s="46">
        <v>100</v>
      </c>
      <c r="M1405" s="46">
        <v>100</v>
      </c>
      <c r="N1405" s="39">
        <f t="shared" si="345"/>
        <v>0</v>
      </c>
      <c r="O1405" s="220">
        <f t="shared" si="326"/>
        <v>0</v>
      </c>
      <c r="Q1405" s="47"/>
      <c r="S1405" s="25"/>
    </row>
    <row r="1406" spans="1:19" ht="20.100000000000001" hidden="1" customHeight="1" x14ac:dyDescent="0.25">
      <c r="A1406" s="199"/>
      <c r="B1406" s="199"/>
      <c r="C1406" s="199"/>
      <c r="D1406" s="199"/>
      <c r="E1406" s="196" t="s">
        <v>130</v>
      </c>
      <c r="F1406" s="50"/>
      <c r="G1406" s="205" t="s">
        <v>468</v>
      </c>
      <c r="H1406" s="50" t="s">
        <v>131</v>
      </c>
      <c r="I1406" s="45">
        <f>I1407</f>
        <v>1300</v>
      </c>
      <c r="J1406" s="324">
        <f>J1407</f>
        <v>0</v>
      </c>
      <c r="K1406" s="324">
        <f>K1407</f>
        <v>1300</v>
      </c>
      <c r="L1406" s="51">
        <f t="shared" ref="L1406:M1406" si="347">L1407</f>
        <v>100</v>
      </c>
      <c r="M1406" s="51">
        <f t="shared" si="347"/>
        <v>100</v>
      </c>
      <c r="N1406" s="39">
        <f t="shared" si="345"/>
        <v>0</v>
      </c>
      <c r="O1406" s="220">
        <f t="shared" si="326"/>
        <v>0</v>
      </c>
      <c r="Q1406" s="47"/>
      <c r="S1406" s="25"/>
    </row>
    <row r="1407" spans="1:19" ht="20.100000000000001" hidden="1" customHeight="1" x14ac:dyDescent="0.25">
      <c r="A1407" s="199"/>
      <c r="B1407" s="199"/>
      <c r="C1407" s="199"/>
      <c r="D1407" s="199"/>
      <c r="E1407" s="196"/>
      <c r="F1407" s="50" t="s">
        <v>132</v>
      </c>
      <c r="G1407" s="205" t="s">
        <v>468</v>
      </c>
      <c r="H1407" s="50" t="s">
        <v>131</v>
      </c>
      <c r="I1407" s="45">
        <v>1300</v>
      </c>
      <c r="J1407" s="324">
        <f>K1407-I1407</f>
        <v>0</v>
      </c>
      <c r="K1407" s="324">
        <v>1300</v>
      </c>
      <c r="L1407" s="51">
        <v>100</v>
      </c>
      <c r="M1407" s="51">
        <v>100</v>
      </c>
      <c r="N1407" s="39">
        <f t="shared" si="345"/>
        <v>0</v>
      </c>
      <c r="O1407" s="220">
        <f t="shared" si="326"/>
        <v>0</v>
      </c>
      <c r="Q1407" s="47"/>
      <c r="S1407" s="25"/>
    </row>
    <row r="1408" spans="1:19" ht="20.100000000000001" hidden="1" customHeight="1" x14ac:dyDescent="0.25">
      <c r="A1408" s="199"/>
      <c r="B1408" s="199"/>
      <c r="C1408" s="199"/>
      <c r="D1408" s="199">
        <v>3222</v>
      </c>
      <c r="E1408" s="196"/>
      <c r="F1408" s="50"/>
      <c r="G1408" s="205" t="s">
        <v>468</v>
      </c>
      <c r="H1408" s="50" t="s">
        <v>29</v>
      </c>
      <c r="I1408" s="45">
        <f>I1409+I1411</f>
        <v>600</v>
      </c>
      <c r="J1408" s="324">
        <f>J1409+J1411</f>
        <v>0</v>
      </c>
      <c r="K1408" s="324">
        <f>K1409+K1411</f>
        <v>600</v>
      </c>
      <c r="L1408" s="51">
        <f t="shared" ref="L1408:M1408" si="348">L1409+L1411</f>
        <v>300</v>
      </c>
      <c r="M1408" s="51">
        <f t="shared" si="348"/>
        <v>300</v>
      </c>
      <c r="N1408" s="39">
        <f t="shared" si="345"/>
        <v>0</v>
      </c>
      <c r="O1408" s="220">
        <f t="shared" si="326"/>
        <v>0</v>
      </c>
      <c r="Q1408" s="47"/>
      <c r="S1408" s="25"/>
    </row>
    <row r="1409" spans="1:19" ht="20.100000000000001" hidden="1" customHeight="1" x14ac:dyDescent="0.25">
      <c r="A1409" s="199"/>
      <c r="B1409" s="199"/>
      <c r="C1409" s="199"/>
      <c r="D1409" s="199"/>
      <c r="E1409" s="196" t="s">
        <v>136</v>
      </c>
      <c r="F1409" s="50"/>
      <c r="G1409" s="205" t="s">
        <v>468</v>
      </c>
      <c r="H1409" s="50" t="s">
        <v>137</v>
      </c>
      <c r="I1409" s="45">
        <f>I1410</f>
        <v>0</v>
      </c>
      <c r="J1409" s="324">
        <f>J1410</f>
        <v>0</v>
      </c>
      <c r="K1409" s="324">
        <f>K1410</f>
        <v>0</v>
      </c>
      <c r="L1409" s="51">
        <f t="shared" ref="L1409:M1409" si="349">L1410</f>
        <v>0</v>
      </c>
      <c r="M1409" s="51">
        <f t="shared" si="349"/>
        <v>0</v>
      </c>
      <c r="N1409" s="39">
        <f t="shared" si="345"/>
        <v>0</v>
      </c>
      <c r="O1409" s="220">
        <f t="shared" si="326"/>
        <v>0</v>
      </c>
      <c r="Q1409" s="47"/>
      <c r="S1409" s="25"/>
    </row>
    <row r="1410" spans="1:19" ht="20.100000000000001" hidden="1" customHeight="1" x14ac:dyDescent="0.25">
      <c r="A1410" s="199"/>
      <c r="B1410" s="199"/>
      <c r="C1410" s="199"/>
      <c r="D1410" s="199"/>
      <c r="E1410" s="196"/>
      <c r="F1410" s="50" t="s">
        <v>138</v>
      </c>
      <c r="G1410" s="205" t="s">
        <v>468</v>
      </c>
      <c r="H1410" s="50" t="s">
        <v>137</v>
      </c>
      <c r="I1410" s="45">
        <v>0</v>
      </c>
      <c r="J1410" s="324">
        <v>0</v>
      </c>
      <c r="K1410" s="324">
        <f>I1410+J1410</f>
        <v>0</v>
      </c>
      <c r="L1410" s="46">
        <v>0</v>
      </c>
      <c r="M1410" s="46">
        <v>0</v>
      </c>
      <c r="N1410" s="39">
        <f t="shared" si="345"/>
        <v>0</v>
      </c>
      <c r="O1410" s="220">
        <f t="shared" si="326"/>
        <v>0</v>
      </c>
      <c r="Q1410" s="47"/>
      <c r="S1410" s="25"/>
    </row>
    <row r="1411" spans="1:19" ht="20.100000000000001" hidden="1" customHeight="1" x14ac:dyDescent="0.25">
      <c r="A1411" s="199"/>
      <c r="B1411" s="199"/>
      <c r="C1411" s="199"/>
      <c r="D1411" s="199"/>
      <c r="E1411" s="196" t="s">
        <v>139</v>
      </c>
      <c r="F1411" s="50"/>
      <c r="G1411" s="205" t="s">
        <v>468</v>
      </c>
      <c r="H1411" s="50" t="s">
        <v>140</v>
      </c>
      <c r="I1411" s="45">
        <f>I1412</f>
        <v>600</v>
      </c>
      <c r="J1411" s="324">
        <f>J1412</f>
        <v>0</v>
      </c>
      <c r="K1411" s="324">
        <f>K1412</f>
        <v>600</v>
      </c>
      <c r="L1411" s="51">
        <f t="shared" ref="L1411:M1411" si="350">L1412</f>
        <v>300</v>
      </c>
      <c r="M1411" s="51">
        <f t="shared" si="350"/>
        <v>300</v>
      </c>
      <c r="N1411" s="39">
        <f t="shared" si="345"/>
        <v>0</v>
      </c>
      <c r="O1411" s="220">
        <f t="shared" si="326"/>
        <v>0</v>
      </c>
      <c r="Q1411" s="47"/>
      <c r="S1411" s="25"/>
    </row>
    <row r="1412" spans="1:19" ht="20.100000000000001" hidden="1" customHeight="1" x14ac:dyDescent="0.25">
      <c r="A1412" s="199"/>
      <c r="B1412" s="199"/>
      <c r="C1412" s="199"/>
      <c r="D1412" s="199"/>
      <c r="E1412" s="196"/>
      <c r="F1412" s="50" t="s">
        <v>141</v>
      </c>
      <c r="G1412" s="205" t="s">
        <v>468</v>
      </c>
      <c r="H1412" s="50" t="s">
        <v>140</v>
      </c>
      <c r="I1412" s="45">
        <v>600</v>
      </c>
      <c r="J1412" s="324">
        <f>K1412-I1412</f>
        <v>0</v>
      </c>
      <c r="K1412" s="324">
        <v>600</v>
      </c>
      <c r="L1412" s="46">
        <v>300</v>
      </c>
      <c r="M1412" s="46">
        <v>300</v>
      </c>
      <c r="N1412" s="39">
        <f t="shared" si="345"/>
        <v>0</v>
      </c>
      <c r="O1412" s="220">
        <f t="shared" si="326"/>
        <v>0</v>
      </c>
      <c r="Q1412" s="47"/>
      <c r="S1412" s="25"/>
    </row>
    <row r="1413" spans="1:19" ht="20.100000000000001" hidden="1" customHeight="1" x14ac:dyDescent="0.25">
      <c r="A1413" s="199"/>
      <c r="B1413" s="199"/>
      <c r="C1413" s="199"/>
      <c r="D1413" s="199">
        <v>3223</v>
      </c>
      <c r="E1413" s="196"/>
      <c r="F1413" s="50"/>
      <c r="G1413" s="205" t="s">
        <v>468</v>
      </c>
      <c r="H1413" s="50" t="s">
        <v>30</v>
      </c>
      <c r="I1413" s="45">
        <f>I1414+I1417</f>
        <v>5200</v>
      </c>
      <c r="J1413" s="324">
        <f>J1414+J1417</f>
        <v>0</v>
      </c>
      <c r="K1413" s="324">
        <f>K1414+K1417</f>
        <v>5200</v>
      </c>
      <c r="L1413" s="51">
        <f t="shared" ref="L1413:M1413" si="351">L1414+L1417</f>
        <v>2500</v>
      </c>
      <c r="M1413" s="51">
        <f t="shared" si="351"/>
        <v>2500</v>
      </c>
      <c r="N1413" s="39">
        <f t="shared" si="345"/>
        <v>0</v>
      </c>
      <c r="O1413" s="220">
        <f t="shared" si="326"/>
        <v>0</v>
      </c>
      <c r="Q1413" s="47"/>
      <c r="S1413" s="25"/>
    </row>
    <row r="1414" spans="1:19" ht="20.100000000000001" hidden="1" customHeight="1" x14ac:dyDescent="0.25">
      <c r="A1414" s="199"/>
      <c r="B1414" s="199"/>
      <c r="C1414" s="199"/>
      <c r="D1414" s="199"/>
      <c r="E1414" s="196" t="s">
        <v>142</v>
      </c>
      <c r="F1414" s="50"/>
      <c r="G1414" s="205" t="s">
        <v>468</v>
      </c>
      <c r="H1414" s="50" t="s">
        <v>143</v>
      </c>
      <c r="I1414" s="45">
        <f>I1415+I1416</f>
        <v>3700</v>
      </c>
      <c r="J1414" s="324">
        <f>J1415+J1416</f>
        <v>0</v>
      </c>
      <c r="K1414" s="324">
        <f>K1415+K1416</f>
        <v>3700</v>
      </c>
      <c r="L1414" s="51">
        <f t="shared" ref="L1414:M1414" si="352">L1415+L1416</f>
        <v>1500</v>
      </c>
      <c r="M1414" s="51">
        <f t="shared" si="352"/>
        <v>1500</v>
      </c>
      <c r="N1414" s="39">
        <f t="shared" si="345"/>
        <v>0</v>
      </c>
      <c r="O1414" s="220">
        <f t="shared" si="326"/>
        <v>0</v>
      </c>
      <c r="Q1414" s="47"/>
      <c r="S1414" s="25"/>
    </row>
    <row r="1415" spans="1:19" ht="20.100000000000001" hidden="1" customHeight="1" x14ac:dyDescent="0.25">
      <c r="A1415" s="199"/>
      <c r="B1415" s="199"/>
      <c r="C1415" s="199"/>
      <c r="D1415" s="199"/>
      <c r="E1415" s="196"/>
      <c r="F1415" s="50" t="s">
        <v>144</v>
      </c>
      <c r="G1415" s="205" t="s">
        <v>468</v>
      </c>
      <c r="H1415" s="50" t="s">
        <v>143</v>
      </c>
      <c r="I1415" s="45">
        <v>1900</v>
      </c>
      <c r="J1415" s="324">
        <f>K1415-I1415</f>
        <v>0</v>
      </c>
      <c r="K1415" s="324">
        <v>1900</v>
      </c>
      <c r="L1415" s="46">
        <v>700</v>
      </c>
      <c r="M1415" s="46">
        <v>700</v>
      </c>
      <c r="N1415" s="39">
        <f t="shared" si="345"/>
        <v>0</v>
      </c>
      <c r="O1415" s="220">
        <f t="shared" si="326"/>
        <v>0</v>
      </c>
      <c r="Q1415" s="47"/>
      <c r="S1415" s="25"/>
    </row>
    <row r="1416" spans="1:19" ht="20.100000000000001" hidden="1" customHeight="1" x14ac:dyDescent="0.25">
      <c r="A1416" s="199"/>
      <c r="B1416" s="199"/>
      <c r="C1416" s="199"/>
      <c r="D1416" s="199"/>
      <c r="E1416" s="196"/>
      <c r="F1416" s="50" t="s">
        <v>145</v>
      </c>
      <c r="G1416" s="205" t="s">
        <v>468</v>
      </c>
      <c r="H1416" s="50" t="s">
        <v>146</v>
      </c>
      <c r="I1416" s="45">
        <v>1800</v>
      </c>
      <c r="J1416" s="324">
        <f>K1416-I1416</f>
        <v>0</v>
      </c>
      <c r="K1416" s="324">
        <v>1800</v>
      </c>
      <c r="L1416" s="46">
        <v>800</v>
      </c>
      <c r="M1416" s="46">
        <v>800</v>
      </c>
      <c r="N1416" s="39">
        <f t="shared" si="345"/>
        <v>0</v>
      </c>
      <c r="O1416" s="220">
        <f t="shared" si="326"/>
        <v>0</v>
      </c>
      <c r="Q1416" s="47"/>
      <c r="S1416" s="25"/>
    </row>
    <row r="1417" spans="1:19" ht="20.100000000000001" hidden="1" customHeight="1" x14ac:dyDescent="0.25">
      <c r="A1417" s="199"/>
      <c r="B1417" s="199"/>
      <c r="C1417" s="199"/>
      <c r="D1417" s="199"/>
      <c r="E1417" s="196" t="s">
        <v>147</v>
      </c>
      <c r="F1417" s="50"/>
      <c r="G1417" s="205" t="s">
        <v>468</v>
      </c>
      <c r="H1417" s="50" t="s">
        <v>148</v>
      </c>
      <c r="I1417" s="45">
        <f>I1418</f>
        <v>1500</v>
      </c>
      <c r="J1417" s="324">
        <f>J1418</f>
        <v>0</v>
      </c>
      <c r="K1417" s="324">
        <f>K1418</f>
        <v>1500</v>
      </c>
      <c r="L1417" s="51">
        <f t="shared" ref="L1417:M1417" si="353">L1418</f>
        <v>1000</v>
      </c>
      <c r="M1417" s="51">
        <f t="shared" si="353"/>
        <v>1000</v>
      </c>
      <c r="N1417" s="39">
        <f t="shared" si="345"/>
        <v>0</v>
      </c>
      <c r="O1417" s="220">
        <f t="shared" si="326"/>
        <v>0</v>
      </c>
      <c r="Q1417" s="47"/>
      <c r="S1417" s="25"/>
    </row>
    <row r="1418" spans="1:19" ht="20.100000000000001" hidden="1" customHeight="1" x14ac:dyDescent="0.25">
      <c r="A1418" s="199"/>
      <c r="B1418" s="199"/>
      <c r="C1418" s="199"/>
      <c r="D1418" s="199"/>
      <c r="E1418" s="196"/>
      <c r="F1418" s="50" t="s">
        <v>149</v>
      </c>
      <c r="G1418" s="205" t="s">
        <v>468</v>
      </c>
      <c r="H1418" s="50" t="s">
        <v>148</v>
      </c>
      <c r="I1418" s="45">
        <v>1500</v>
      </c>
      <c r="J1418" s="324">
        <f>K1418-I1418</f>
        <v>0</v>
      </c>
      <c r="K1418" s="324">
        <v>1500</v>
      </c>
      <c r="L1418" s="46">
        <v>1000</v>
      </c>
      <c r="M1418" s="46">
        <v>1000</v>
      </c>
      <c r="N1418" s="39">
        <f t="shared" si="345"/>
        <v>0</v>
      </c>
      <c r="O1418" s="220">
        <f t="shared" si="326"/>
        <v>0</v>
      </c>
      <c r="Q1418" s="47"/>
      <c r="S1418" s="25"/>
    </row>
    <row r="1419" spans="1:19" ht="20.100000000000001" hidden="1" customHeight="1" x14ac:dyDescent="0.25">
      <c r="A1419" s="199"/>
      <c r="B1419" s="199"/>
      <c r="C1419" s="199"/>
      <c r="D1419" s="199"/>
      <c r="E1419" s="196" t="s">
        <v>150</v>
      </c>
      <c r="F1419" s="50"/>
      <c r="G1419" s="205" t="s">
        <v>468</v>
      </c>
      <c r="H1419" s="50" t="s">
        <v>151</v>
      </c>
      <c r="I1419" s="45">
        <v>0</v>
      </c>
      <c r="J1419" s="324">
        <v>0</v>
      </c>
      <c r="K1419" s="324">
        <v>0</v>
      </c>
      <c r="L1419" s="46">
        <v>0</v>
      </c>
      <c r="M1419" s="46">
        <v>0</v>
      </c>
      <c r="N1419" s="39">
        <f t="shared" si="345"/>
        <v>0</v>
      </c>
      <c r="O1419" s="220">
        <f t="shared" si="326"/>
        <v>0</v>
      </c>
      <c r="Q1419" s="47"/>
      <c r="S1419" s="25"/>
    </row>
    <row r="1420" spans="1:19" s="170" customFormat="1" ht="20.100000000000001" customHeight="1" x14ac:dyDescent="0.25">
      <c r="A1420" s="199"/>
      <c r="B1420" s="199"/>
      <c r="C1420" s="197">
        <v>323</v>
      </c>
      <c r="D1420" s="199"/>
      <c r="E1420" s="196"/>
      <c r="F1420" s="50"/>
      <c r="G1420" s="205" t="s">
        <v>468</v>
      </c>
      <c r="H1420" s="55" t="s">
        <v>34</v>
      </c>
      <c r="I1420" s="37">
        <f>I1430+I1433+I1436</f>
        <v>8500</v>
      </c>
      <c r="J1420" s="323">
        <f>J1430+J1433+J1436</f>
        <v>0</v>
      </c>
      <c r="K1420" s="323">
        <f>K1430+K1433+K1436</f>
        <v>8500</v>
      </c>
      <c r="L1420" s="167">
        <f t="shared" ref="L1420:M1420" si="354">L1430+L1433+L1436</f>
        <v>12300</v>
      </c>
      <c r="M1420" s="167">
        <f t="shared" si="354"/>
        <v>12300</v>
      </c>
      <c r="N1420" s="39">
        <f t="shared" si="345"/>
        <v>0</v>
      </c>
      <c r="O1420" s="220">
        <f t="shared" si="326"/>
        <v>0</v>
      </c>
      <c r="P1420" s="308"/>
      <c r="Q1420" s="168"/>
      <c r="R1420" s="169"/>
      <c r="S1420" s="169"/>
    </row>
    <row r="1421" spans="1:19" ht="20.100000000000001" hidden="1" customHeight="1" x14ac:dyDescent="0.25">
      <c r="A1421" s="199"/>
      <c r="B1421" s="199"/>
      <c r="C1421" s="199"/>
      <c r="D1421" s="199">
        <v>3231</v>
      </c>
      <c r="E1421" s="196"/>
      <c r="F1421" s="50"/>
      <c r="G1421" s="205" t="s">
        <v>468</v>
      </c>
      <c r="H1421" s="50" t="s">
        <v>167</v>
      </c>
      <c r="I1421" s="45">
        <f t="shared" ref="I1421:M1422" si="355">I1422</f>
        <v>0</v>
      </c>
      <c r="J1421" s="324">
        <f t="shared" si="355"/>
        <v>0</v>
      </c>
      <c r="K1421" s="324">
        <f t="shared" si="355"/>
        <v>0</v>
      </c>
      <c r="L1421" s="46">
        <f t="shared" si="355"/>
        <v>0</v>
      </c>
      <c r="M1421" s="46">
        <f t="shared" si="355"/>
        <v>0</v>
      </c>
      <c r="N1421" s="39">
        <f t="shared" si="345"/>
        <v>0</v>
      </c>
      <c r="O1421" s="220">
        <f t="shared" si="326"/>
        <v>0</v>
      </c>
      <c r="Q1421" s="47"/>
      <c r="S1421" s="25"/>
    </row>
    <row r="1422" spans="1:19" ht="20.100000000000001" hidden="1" customHeight="1" x14ac:dyDescent="0.25">
      <c r="A1422" s="199"/>
      <c r="B1422" s="199"/>
      <c r="C1422" s="199"/>
      <c r="D1422" s="199"/>
      <c r="E1422" s="196" t="s">
        <v>168</v>
      </c>
      <c r="F1422" s="50"/>
      <c r="G1422" s="205" t="s">
        <v>468</v>
      </c>
      <c r="H1422" s="50" t="s">
        <v>169</v>
      </c>
      <c r="I1422" s="45">
        <f t="shared" si="355"/>
        <v>0</v>
      </c>
      <c r="J1422" s="324">
        <f t="shared" si="355"/>
        <v>0</v>
      </c>
      <c r="K1422" s="324">
        <f t="shared" si="355"/>
        <v>0</v>
      </c>
      <c r="L1422" s="46">
        <f t="shared" si="355"/>
        <v>0</v>
      </c>
      <c r="M1422" s="46">
        <f t="shared" si="355"/>
        <v>0</v>
      </c>
      <c r="N1422" s="39">
        <f t="shared" si="345"/>
        <v>0</v>
      </c>
      <c r="O1422" s="220">
        <f t="shared" si="326"/>
        <v>0</v>
      </c>
      <c r="Q1422" s="47"/>
      <c r="S1422" s="25"/>
    </row>
    <row r="1423" spans="1:19" ht="20.100000000000001" hidden="1" customHeight="1" x14ac:dyDescent="0.25">
      <c r="A1423" s="199"/>
      <c r="B1423" s="199"/>
      <c r="C1423" s="199"/>
      <c r="D1423" s="199"/>
      <c r="E1423" s="196"/>
      <c r="F1423" s="50" t="s">
        <v>170</v>
      </c>
      <c r="G1423" s="205" t="s">
        <v>468</v>
      </c>
      <c r="H1423" s="50" t="s">
        <v>169</v>
      </c>
      <c r="I1423" s="45">
        <v>0</v>
      </c>
      <c r="J1423" s="324">
        <v>0</v>
      </c>
      <c r="K1423" s="324">
        <f>I1423+J1423</f>
        <v>0</v>
      </c>
      <c r="L1423" s="46">
        <v>0</v>
      </c>
      <c r="M1423" s="46">
        <v>0</v>
      </c>
      <c r="N1423" s="39">
        <f t="shared" si="345"/>
        <v>0</v>
      </c>
      <c r="O1423" s="220">
        <f t="shared" si="326"/>
        <v>0</v>
      </c>
      <c r="Q1423" s="47"/>
      <c r="S1423" s="25"/>
    </row>
    <row r="1424" spans="1:19" ht="20.100000000000001" hidden="1" customHeight="1" x14ac:dyDescent="0.25">
      <c r="A1424" s="199"/>
      <c r="B1424" s="199"/>
      <c r="C1424" s="199"/>
      <c r="D1424" s="199"/>
      <c r="E1424" s="196" t="s">
        <v>171</v>
      </c>
      <c r="F1424" s="50"/>
      <c r="G1424" s="205" t="s">
        <v>468</v>
      </c>
      <c r="H1424" s="50" t="s">
        <v>172</v>
      </c>
      <c r="I1424" s="45">
        <v>0</v>
      </c>
      <c r="J1424" s="324">
        <v>0</v>
      </c>
      <c r="K1424" s="324">
        <v>0</v>
      </c>
      <c r="L1424" s="46"/>
      <c r="M1424" s="46"/>
      <c r="N1424" s="39">
        <f t="shared" si="345"/>
        <v>0</v>
      </c>
      <c r="O1424" s="220">
        <f t="shared" si="326"/>
        <v>0</v>
      </c>
      <c r="Q1424" s="47"/>
      <c r="S1424" s="25"/>
    </row>
    <row r="1425" spans="1:19" ht="20.100000000000001" hidden="1" customHeight="1" x14ac:dyDescent="0.25">
      <c r="A1425" s="199"/>
      <c r="B1425" s="199"/>
      <c r="C1425" s="199"/>
      <c r="D1425" s="199"/>
      <c r="E1425" s="196"/>
      <c r="F1425" s="50" t="s">
        <v>173</v>
      </c>
      <c r="G1425" s="205" t="s">
        <v>468</v>
      </c>
      <c r="H1425" s="50" t="s">
        <v>172</v>
      </c>
      <c r="I1425" s="45">
        <v>0</v>
      </c>
      <c r="J1425" s="324">
        <v>0</v>
      </c>
      <c r="K1425" s="324">
        <f>I1425+J1425</f>
        <v>0</v>
      </c>
      <c r="L1425" s="46"/>
      <c r="M1425" s="46"/>
      <c r="N1425" s="39">
        <f t="shared" si="345"/>
        <v>0</v>
      </c>
      <c r="O1425" s="220">
        <f t="shared" si="326"/>
        <v>0</v>
      </c>
      <c r="Q1425" s="47"/>
      <c r="S1425" s="25"/>
    </row>
    <row r="1426" spans="1:19" ht="20.100000000000001" hidden="1" customHeight="1" x14ac:dyDescent="0.25">
      <c r="A1426" s="199"/>
      <c r="B1426" s="199"/>
      <c r="C1426" s="199"/>
      <c r="D1426" s="199"/>
      <c r="E1426" s="196" t="s">
        <v>174</v>
      </c>
      <c r="F1426" s="50"/>
      <c r="G1426" s="205" t="s">
        <v>468</v>
      </c>
      <c r="H1426" s="50" t="s">
        <v>175</v>
      </c>
      <c r="I1426" s="45">
        <v>0</v>
      </c>
      <c r="J1426" s="324">
        <v>0</v>
      </c>
      <c r="K1426" s="324">
        <v>0</v>
      </c>
      <c r="L1426" s="46"/>
      <c r="M1426" s="46"/>
      <c r="N1426" s="39">
        <f t="shared" si="345"/>
        <v>0</v>
      </c>
      <c r="O1426" s="220">
        <f t="shared" si="326"/>
        <v>0</v>
      </c>
      <c r="Q1426" s="47"/>
      <c r="S1426" s="25"/>
    </row>
    <row r="1427" spans="1:19" ht="20.100000000000001" hidden="1" customHeight="1" x14ac:dyDescent="0.25">
      <c r="A1427" s="199"/>
      <c r="B1427" s="199"/>
      <c r="C1427" s="199"/>
      <c r="D1427" s="199"/>
      <c r="E1427" s="196"/>
      <c r="F1427" s="50" t="s">
        <v>176</v>
      </c>
      <c r="G1427" s="205" t="s">
        <v>468</v>
      </c>
      <c r="H1427" s="50" t="s">
        <v>175</v>
      </c>
      <c r="I1427" s="45">
        <v>0</v>
      </c>
      <c r="J1427" s="324">
        <v>0</v>
      </c>
      <c r="K1427" s="324">
        <f>I1427+J1427</f>
        <v>0</v>
      </c>
      <c r="L1427" s="46"/>
      <c r="M1427" s="46"/>
      <c r="N1427" s="39">
        <f t="shared" si="345"/>
        <v>0</v>
      </c>
      <c r="O1427" s="220">
        <f t="shared" si="326"/>
        <v>0</v>
      </c>
      <c r="Q1427" s="47"/>
      <c r="S1427" s="25"/>
    </row>
    <row r="1428" spans="1:19" ht="20.100000000000001" hidden="1" customHeight="1" x14ac:dyDescent="0.25">
      <c r="A1428" s="199"/>
      <c r="B1428" s="199"/>
      <c r="C1428" s="199"/>
      <c r="D1428" s="199"/>
      <c r="E1428" s="196" t="s">
        <v>177</v>
      </c>
      <c r="F1428" s="50"/>
      <c r="G1428" s="205" t="s">
        <v>468</v>
      </c>
      <c r="H1428" s="50" t="s">
        <v>178</v>
      </c>
      <c r="I1428" s="45">
        <v>0</v>
      </c>
      <c r="J1428" s="324">
        <v>0</v>
      </c>
      <c r="K1428" s="324">
        <v>0</v>
      </c>
      <c r="L1428" s="46"/>
      <c r="M1428" s="46"/>
      <c r="N1428" s="39">
        <f t="shared" si="345"/>
        <v>0</v>
      </c>
      <c r="O1428" s="220">
        <f t="shared" ref="O1428:O1446" si="356">N1428-J1428</f>
        <v>0</v>
      </c>
      <c r="Q1428" s="47"/>
      <c r="S1428" s="25"/>
    </row>
    <row r="1429" spans="1:19" ht="20.100000000000001" hidden="1" customHeight="1" x14ac:dyDescent="0.25">
      <c r="A1429" s="199"/>
      <c r="B1429" s="199"/>
      <c r="C1429" s="199"/>
      <c r="D1429" s="199"/>
      <c r="E1429" s="196"/>
      <c r="F1429" s="50" t="s">
        <v>179</v>
      </c>
      <c r="G1429" s="205" t="s">
        <v>468</v>
      </c>
      <c r="H1429" s="50" t="s">
        <v>178</v>
      </c>
      <c r="I1429" s="45">
        <v>0</v>
      </c>
      <c r="J1429" s="324">
        <v>0</v>
      </c>
      <c r="K1429" s="324">
        <f>I1429+J1429</f>
        <v>0</v>
      </c>
      <c r="L1429" s="46"/>
      <c r="M1429" s="46"/>
      <c r="N1429" s="39">
        <f t="shared" si="345"/>
        <v>0</v>
      </c>
      <c r="O1429" s="220">
        <f t="shared" si="356"/>
        <v>0</v>
      </c>
      <c r="Q1429" s="47"/>
      <c r="S1429" s="25"/>
    </row>
    <row r="1430" spans="1:19" ht="20.100000000000001" hidden="1" customHeight="1" x14ac:dyDescent="0.25">
      <c r="A1430" s="199"/>
      <c r="B1430" s="199"/>
      <c r="C1430" s="199"/>
      <c r="D1430" s="199">
        <v>3232</v>
      </c>
      <c r="E1430" s="196"/>
      <c r="F1430" s="50"/>
      <c r="G1430" s="205" t="s">
        <v>468</v>
      </c>
      <c r="H1430" s="50" t="s">
        <v>36</v>
      </c>
      <c r="I1430" s="45">
        <f t="shared" ref="I1430:K1431" si="357">I1431</f>
        <v>1000</v>
      </c>
      <c r="J1430" s="324">
        <f t="shared" si="357"/>
        <v>0</v>
      </c>
      <c r="K1430" s="324">
        <f t="shared" si="357"/>
        <v>1000</v>
      </c>
      <c r="L1430" s="51">
        <f t="shared" ref="L1430:M1430" si="358">L1431</f>
        <v>800</v>
      </c>
      <c r="M1430" s="51">
        <f t="shared" si="358"/>
        <v>800</v>
      </c>
      <c r="N1430" s="39">
        <f t="shared" si="345"/>
        <v>0</v>
      </c>
      <c r="O1430" s="220">
        <f t="shared" si="356"/>
        <v>0</v>
      </c>
      <c r="Q1430" s="47"/>
      <c r="S1430" s="25"/>
    </row>
    <row r="1431" spans="1:19" ht="30" hidden="1" customHeight="1" x14ac:dyDescent="0.25">
      <c r="A1431" s="199"/>
      <c r="B1431" s="199"/>
      <c r="C1431" s="199"/>
      <c r="D1431" s="199"/>
      <c r="E1431" s="196" t="s">
        <v>180</v>
      </c>
      <c r="F1431" s="50"/>
      <c r="G1431" s="205" t="s">
        <v>468</v>
      </c>
      <c r="H1431" s="50" t="s">
        <v>181</v>
      </c>
      <c r="I1431" s="45">
        <f t="shared" si="357"/>
        <v>1000</v>
      </c>
      <c r="J1431" s="324">
        <f t="shared" si="357"/>
        <v>0</v>
      </c>
      <c r="K1431" s="324">
        <f t="shared" si="357"/>
        <v>1000</v>
      </c>
      <c r="L1431" s="51">
        <f t="shared" ref="L1431:M1431" si="359">L1432</f>
        <v>800</v>
      </c>
      <c r="M1431" s="51">
        <f t="shared" si="359"/>
        <v>800</v>
      </c>
      <c r="N1431" s="39">
        <f t="shared" si="345"/>
        <v>0</v>
      </c>
      <c r="O1431" s="220">
        <f t="shared" si="356"/>
        <v>0</v>
      </c>
      <c r="Q1431" s="47"/>
      <c r="S1431" s="25"/>
    </row>
    <row r="1432" spans="1:19" ht="30" hidden="1" customHeight="1" x14ac:dyDescent="0.25">
      <c r="A1432" s="199"/>
      <c r="B1432" s="199"/>
      <c r="C1432" s="199"/>
      <c r="D1432" s="199"/>
      <c r="E1432" s="196"/>
      <c r="F1432" s="50" t="s">
        <v>182</v>
      </c>
      <c r="G1432" s="205" t="s">
        <v>468</v>
      </c>
      <c r="H1432" s="50" t="s">
        <v>181</v>
      </c>
      <c r="I1432" s="45">
        <v>1000</v>
      </c>
      <c r="J1432" s="324">
        <f>K1432-I1432</f>
        <v>0</v>
      </c>
      <c r="K1432" s="324">
        <v>1000</v>
      </c>
      <c r="L1432" s="46">
        <v>800</v>
      </c>
      <c r="M1432" s="46">
        <v>800</v>
      </c>
      <c r="N1432" s="39">
        <f t="shared" si="345"/>
        <v>0</v>
      </c>
      <c r="O1432" s="220">
        <f t="shared" si="356"/>
        <v>0</v>
      </c>
      <c r="Q1432" s="47"/>
      <c r="S1432" s="25"/>
    </row>
    <row r="1433" spans="1:19" ht="20.100000000000001" hidden="1" customHeight="1" x14ac:dyDescent="0.25">
      <c r="A1433" s="199"/>
      <c r="B1433" s="199"/>
      <c r="C1433" s="199"/>
      <c r="D1433" s="199">
        <v>3233</v>
      </c>
      <c r="E1433" s="196"/>
      <c r="F1433" s="50"/>
      <c r="G1433" s="205" t="s">
        <v>468</v>
      </c>
      <c r="H1433" s="50" t="s">
        <v>37</v>
      </c>
      <c r="I1433" s="45">
        <f t="shared" ref="I1433:M1434" si="360">I1434</f>
        <v>2500</v>
      </c>
      <c r="J1433" s="324">
        <f t="shared" si="360"/>
        <v>0</v>
      </c>
      <c r="K1433" s="324">
        <f t="shared" si="360"/>
        <v>2500</v>
      </c>
      <c r="L1433" s="46">
        <f t="shared" si="360"/>
        <v>2500</v>
      </c>
      <c r="M1433" s="46">
        <f t="shared" si="360"/>
        <v>2500</v>
      </c>
      <c r="N1433" s="39">
        <f t="shared" si="345"/>
        <v>0</v>
      </c>
      <c r="O1433" s="220">
        <f t="shared" si="356"/>
        <v>0</v>
      </c>
      <c r="Q1433" s="47"/>
      <c r="S1433" s="25"/>
    </row>
    <row r="1434" spans="1:19" ht="20.100000000000001" hidden="1" customHeight="1" x14ac:dyDescent="0.25">
      <c r="A1434" s="199"/>
      <c r="B1434" s="199"/>
      <c r="C1434" s="199"/>
      <c r="D1434" s="199"/>
      <c r="E1434" s="196" t="s">
        <v>183</v>
      </c>
      <c r="F1434" s="50"/>
      <c r="G1434" s="205" t="s">
        <v>468</v>
      </c>
      <c r="H1434" s="50" t="s">
        <v>184</v>
      </c>
      <c r="I1434" s="45">
        <f t="shared" si="360"/>
        <v>2500</v>
      </c>
      <c r="J1434" s="324">
        <f t="shared" si="360"/>
        <v>0</v>
      </c>
      <c r="K1434" s="324">
        <f t="shared" si="360"/>
        <v>2500</v>
      </c>
      <c r="L1434" s="46">
        <f t="shared" si="360"/>
        <v>2500</v>
      </c>
      <c r="M1434" s="46">
        <f t="shared" si="360"/>
        <v>2500</v>
      </c>
      <c r="N1434" s="39">
        <f t="shared" si="345"/>
        <v>0</v>
      </c>
      <c r="O1434" s="220">
        <f t="shared" si="356"/>
        <v>0</v>
      </c>
      <c r="Q1434" s="47"/>
      <c r="S1434" s="25"/>
    </row>
    <row r="1435" spans="1:19" ht="20.100000000000001" hidden="1" customHeight="1" x14ac:dyDescent="0.25">
      <c r="A1435" s="199"/>
      <c r="B1435" s="199"/>
      <c r="C1435" s="199"/>
      <c r="D1435" s="199"/>
      <c r="E1435" s="196"/>
      <c r="F1435" s="50" t="s">
        <v>185</v>
      </c>
      <c r="G1435" s="205" t="s">
        <v>468</v>
      </c>
      <c r="H1435" s="50" t="s">
        <v>184</v>
      </c>
      <c r="I1435" s="45">
        <v>2500</v>
      </c>
      <c r="J1435" s="324">
        <f>K1435-I1435</f>
        <v>0</v>
      </c>
      <c r="K1435" s="324">
        <v>2500</v>
      </c>
      <c r="L1435" s="46">
        <v>2500</v>
      </c>
      <c r="M1435" s="46">
        <v>2500</v>
      </c>
      <c r="N1435" s="39">
        <f t="shared" si="345"/>
        <v>0</v>
      </c>
      <c r="O1435" s="220">
        <f t="shared" si="356"/>
        <v>0</v>
      </c>
      <c r="Q1435" s="47"/>
      <c r="S1435" s="25"/>
    </row>
    <row r="1436" spans="1:19" ht="20.100000000000001" hidden="1" customHeight="1" x14ac:dyDescent="0.25">
      <c r="A1436" s="199"/>
      <c r="B1436" s="199"/>
      <c r="C1436" s="199"/>
      <c r="D1436" s="199">
        <v>3237</v>
      </c>
      <c r="E1436" s="199"/>
      <c r="F1436" s="56"/>
      <c r="G1436" s="205" t="s">
        <v>468</v>
      </c>
      <c r="H1436" s="50" t="s">
        <v>209</v>
      </c>
      <c r="I1436" s="45">
        <f t="shared" ref="I1436:K1437" si="361">I1437</f>
        <v>5000</v>
      </c>
      <c r="J1436" s="324">
        <f t="shared" si="361"/>
        <v>0</v>
      </c>
      <c r="K1436" s="324">
        <f t="shared" si="361"/>
        <v>5000</v>
      </c>
      <c r="L1436" s="51">
        <f t="shared" ref="L1436:M1436" si="362">L1437</f>
        <v>9000</v>
      </c>
      <c r="M1436" s="51">
        <f t="shared" si="362"/>
        <v>9000</v>
      </c>
      <c r="N1436" s="39">
        <f t="shared" si="345"/>
        <v>0</v>
      </c>
      <c r="O1436" s="220">
        <f t="shared" si="356"/>
        <v>0</v>
      </c>
      <c r="Q1436" s="47"/>
      <c r="S1436" s="25"/>
    </row>
    <row r="1437" spans="1:19" ht="20.100000000000001" hidden="1" customHeight="1" x14ac:dyDescent="0.25">
      <c r="A1437" s="199"/>
      <c r="B1437" s="199"/>
      <c r="C1437" s="199"/>
      <c r="D1437" s="199"/>
      <c r="E1437" s="196" t="s">
        <v>210</v>
      </c>
      <c r="F1437" s="50"/>
      <c r="G1437" s="205" t="s">
        <v>468</v>
      </c>
      <c r="H1437" s="50" t="s">
        <v>211</v>
      </c>
      <c r="I1437" s="45">
        <f t="shared" si="361"/>
        <v>5000</v>
      </c>
      <c r="J1437" s="324">
        <f t="shared" si="361"/>
        <v>0</v>
      </c>
      <c r="K1437" s="324">
        <f t="shared" si="361"/>
        <v>5000</v>
      </c>
      <c r="L1437" s="51">
        <f>L1438</f>
        <v>9000</v>
      </c>
      <c r="M1437" s="46">
        <f>M1438</f>
        <v>9000</v>
      </c>
      <c r="N1437" s="39">
        <f t="shared" si="345"/>
        <v>0</v>
      </c>
      <c r="O1437" s="220">
        <f t="shared" si="356"/>
        <v>0</v>
      </c>
      <c r="Q1437" s="47"/>
      <c r="S1437" s="25"/>
    </row>
    <row r="1438" spans="1:19" ht="20.100000000000001" hidden="1" customHeight="1" x14ac:dyDescent="0.25">
      <c r="A1438" s="199"/>
      <c r="B1438" s="199"/>
      <c r="C1438" s="199"/>
      <c r="D1438" s="199"/>
      <c r="E1438" s="196"/>
      <c r="F1438" s="50" t="s">
        <v>212</v>
      </c>
      <c r="G1438" s="205" t="s">
        <v>468</v>
      </c>
      <c r="H1438" s="50" t="s">
        <v>211</v>
      </c>
      <c r="I1438" s="45">
        <v>5000</v>
      </c>
      <c r="J1438" s="324">
        <f>K1438-I1438</f>
        <v>0</v>
      </c>
      <c r="K1438" s="324">
        <v>5000</v>
      </c>
      <c r="L1438" s="46">
        <v>9000</v>
      </c>
      <c r="M1438" s="46">
        <v>9000</v>
      </c>
      <c r="N1438" s="39">
        <f t="shared" si="345"/>
        <v>0</v>
      </c>
      <c r="O1438" s="220">
        <f t="shared" si="356"/>
        <v>0</v>
      </c>
      <c r="Q1438" s="47"/>
      <c r="S1438" s="25"/>
    </row>
    <row r="1439" spans="1:19" s="181" customFormat="1" ht="38.25" hidden="1" x14ac:dyDescent="0.25">
      <c r="A1439" s="199"/>
      <c r="B1439" s="199"/>
      <c r="C1439" s="199"/>
      <c r="D1439" s="199"/>
      <c r="E1439" s="196"/>
      <c r="F1439" s="50"/>
      <c r="G1439" s="205"/>
      <c r="H1439" s="54" t="s">
        <v>460</v>
      </c>
      <c r="I1439" s="45"/>
      <c r="J1439" s="324"/>
      <c r="K1439" s="324"/>
      <c r="L1439" s="46"/>
      <c r="M1439" s="46"/>
      <c r="N1439" s="39"/>
      <c r="O1439" s="220">
        <f t="shared" si="356"/>
        <v>0</v>
      </c>
      <c r="P1439" s="308"/>
      <c r="Q1439" s="47"/>
      <c r="R1439" s="25"/>
      <c r="S1439" s="25"/>
    </row>
    <row r="1440" spans="1:19" s="181" customFormat="1" ht="20.100000000000001" hidden="1" customHeight="1" x14ac:dyDescent="0.25">
      <c r="A1440" s="199"/>
      <c r="B1440" s="199"/>
      <c r="C1440" s="199"/>
      <c r="D1440" s="199"/>
      <c r="E1440" s="196"/>
      <c r="F1440" s="50"/>
      <c r="G1440" s="205"/>
      <c r="H1440" s="241" t="s">
        <v>290</v>
      </c>
      <c r="I1440" s="45"/>
      <c r="J1440" s="324"/>
      <c r="K1440" s="324"/>
      <c r="L1440" s="46"/>
      <c r="M1440" s="46"/>
      <c r="N1440" s="39"/>
      <c r="O1440" s="220">
        <f t="shared" si="356"/>
        <v>0</v>
      </c>
      <c r="P1440" s="308"/>
      <c r="Q1440" s="47"/>
      <c r="R1440" s="25"/>
      <c r="S1440" s="25"/>
    </row>
    <row r="1441" spans="1:19" s="181" customFormat="1" ht="20.100000000000001" hidden="1" customHeight="1" x14ac:dyDescent="0.25">
      <c r="A1441" s="197">
        <v>4</v>
      </c>
      <c r="B1441" s="199"/>
      <c r="C1441" s="199"/>
      <c r="D1441" s="199"/>
      <c r="E1441" s="196"/>
      <c r="F1441" s="50"/>
      <c r="G1441" s="205"/>
      <c r="H1441" s="55" t="s">
        <v>329</v>
      </c>
      <c r="I1441" s="37">
        <f>I1442</f>
        <v>0</v>
      </c>
      <c r="J1441" s="323">
        <f t="shared" ref="J1441:K1441" si="363">J1442</f>
        <v>0</v>
      </c>
      <c r="K1441" s="323">
        <f t="shared" si="363"/>
        <v>0</v>
      </c>
      <c r="L1441" s="46"/>
      <c r="M1441" s="46"/>
      <c r="N1441" s="39">
        <f t="shared" si="345"/>
        <v>0</v>
      </c>
      <c r="O1441" s="220">
        <f t="shared" si="356"/>
        <v>0</v>
      </c>
      <c r="P1441" s="308"/>
      <c r="Q1441" s="47"/>
      <c r="R1441" s="25"/>
      <c r="S1441" s="25"/>
    </row>
    <row r="1442" spans="1:19" s="181" customFormat="1" ht="25.5" hidden="1" x14ac:dyDescent="0.25">
      <c r="A1442" s="252"/>
      <c r="B1442" s="197">
        <v>42</v>
      </c>
      <c r="C1442" s="197"/>
      <c r="D1442" s="252"/>
      <c r="E1442" s="252"/>
      <c r="F1442" s="253"/>
      <c r="G1442" s="254"/>
      <c r="H1442" s="55" t="s">
        <v>63</v>
      </c>
      <c r="I1442" s="37">
        <f>I1443</f>
        <v>0</v>
      </c>
      <c r="J1442" s="323">
        <f t="shared" ref="J1442:K1442" si="364">J1443</f>
        <v>0</v>
      </c>
      <c r="K1442" s="323">
        <f t="shared" si="364"/>
        <v>0</v>
      </c>
      <c r="L1442" s="46"/>
      <c r="M1442" s="46"/>
      <c r="N1442" s="39">
        <f t="shared" si="345"/>
        <v>0</v>
      </c>
      <c r="O1442" s="220">
        <f t="shared" si="356"/>
        <v>0</v>
      </c>
      <c r="P1442" s="308"/>
      <c r="Q1442" s="47"/>
      <c r="R1442" s="25"/>
      <c r="S1442" s="25"/>
    </row>
    <row r="1443" spans="1:19" s="181" customFormat="1" ht="20.100000000000001" hidden="1" customHeight="1" x14ac:dyDescent="0.25">
      <c r="A1443" s="252"/>
      <c r="B1443" s="197"/>
      <c r="C1443" s="197">
        <v>422</v>
      </c>
      <c r="D1443" s="252"/>
      <c r="E1443" s="252"/>
      <c r="F1443" s="253"/>
      <c r="G1443" s="254"/>
      <c r="H1443" s="55" t="s">
        <v>64</v>
      </c>
      <c r="I1443" s="37">
        <f>I1444</f>
        <v>0</v>
      </c>
      <c r="J1443" s="323">
        <f t="shared" ref="J1443:K1443" si="365">J1444</f>
        <v>0</v>
      </c>
      <c r="K1443" s="323">
        <f t="shared" si="365"/>
        <v>0</v>
      </c>
      <c r="L1443" s="46"/>
      <c r="M1443" s="46"/>
      <c r="N1443" s="39">
        <f t="shared" si="345"/>
        <v>0</v>
      </c>
      <c r="O1443" s="220">
        <f t="shared" si="356"/>
        <v>0</v>
      </c>
      <c r="P1443" s="308"/>
      <c r="Q1443" s="47"/>
      <c r="R1443" s="25"/>
      <c r="S1443" s="25"/>
    </row>
    <row r="1444" spans="1:19" s="181" customFormat="1" ht="20.100000000000001" hidden="1" customHeight="1" x14ac:dyDescent="0.25">
      <c r="A1444" s="261"/>
      <c r="B1444" s="261"/>
      <c r="C1444" s="261"/>
      <c r="D1444" s="196">
        <v>4224</v>
      </c>
      <c r="E1444" s="196"/>
      <c r="F1444" s="50"/>
      <c r="G1444" s="205" t="s">
        <v>468</v>
      </c>
      <c r="H1444" s="50" t="s">
        <v>66</v>
      </c>
      <c r="I1444" s="45">
        <f>I1445</f>
        <v>0</v>
      </c>
      <c r="J1444" s="324">
        <f t="shared" ref="J1444:K1444" si="366">J1445</f>
        <v>0</v>
      </c>
      <c r="K1444" s="324">
        <f t="shared" si="366"/>
        <v>0</v>
      </c>
      <c r="L1444" s="46"/>
      <c r="M1444" s="46"/>
      <c r="N1444" s="39">
        <f t="shared" si="345"/>
        <v>0</v>
      </c>
      <c r="O1444" s="220">
        <f t="shared" si="356"/>
        <v>0</v>
      </c>
      <c r="P1444" s="308"/>
      <c r="Q1444" s="47"/>
      <c r="R1444" s="25"/>
      <c r="S1444" s="25"/>
    </row>
    <row r="1445" spans="1:19" s="181" customFormat="1" ht="20.100000000000001" hidden="1" customHeight="1" x14ac:dyDescent="0.25">
      <c r="A1445" s="261"/>
      <c r="B1445" s="261"/>
      <c r="C1445" s="261"/>
      <c r="D1445" s="196"/>
      <c r="E1445" s="196" t="s">
        <v>339</v>
      </c>
      <c r="F1445" s="50"/>
      <c r="G1445" s="205" t="s">
        <v>468</v>
      </c>
      <c r="H1445" s="50" t="s">
        <v>340</v>
      </c>
      <c r="I1445" s="45">
        <v>0</v>
      </c>
      <c r="J1445" s="324">
        <f>K1445-I1445</f>
        <v>0</v>
      </c>
      <c r="K1445" s="324">
        <v>0</v>
      </c>
      <c r="L1445" s="46"/>
      <c r="M1445" s="46"/>
      <c r="N1445" s="39">
        <f t="shared" si="345"/>
        <v>0</v>
      </c>
      <c r="O1445" s="220">
        <f t="shared" si="356"/>
        <v>0</v>
      </c>
      <c r="P1445" s="308"/>
      <c r="Q1445" s="47"/>
      <c r="R1445" s="25"/>
      <c r="S1445" s="25"/>
    </row>
    <row r="1446" spans="1:19" s="181" customFormat="1" ht="20.100000000000001" hidden="1" customHeight="1" x14ac:dyDescent="0.25">
      <c r="A1446" s="261"/>
      <c r="B1446" s="261"/>
      <c r="C1446" s="261"/>
      <c r="D1446" s="196"/>
      <c r="E1446" s="196"/>
      <c r="F1446" s="50" t="s">
        <v>341</v>
      </c>
      <c r="G1446" s="254">
        <v>31</v>
      </c>
      <c r="H1446" s="50" t="s">
        <v>340</v>
      </c>
      <c r="I1446" s="45">
        <v>0</v>
      </c>
      <c r="J1446" s="324">
        <f>K1446-I1446</f>
        <v>0</v>
      </c>
      <c r="K1446" s="324">
        <v>0</v>
      </c>
      <c r="L1446" s="46"/>
      <c r="M1446" s="46"/>
      <c r="N1446" s="39">
        <f t="shared" si="345"/>
        <v>0</v>
      </c>
      <c r="O1446" s="220">
        <f t="shared" si="356"/>
        <v>0</v>
      </c>
      <c r="P1446" s="308"/>
      <c r="Q1446" s="47"/>
      <c r="R1446" s="25"/>
      <c r="S1446" s="25"/>
    </row>
    <row r="1447" spans="1:19" s="218" customFormat="1" ht="38.25" x14ac:dyDescent="0.25">
      <c r="A1447" s="383"/>
      <c r="B1447" s="383"/>
      <c r="C1447" s="383"/>
      <c r="D1447" s="383"/>
      <c r="E1447" s="383"/>
      <c r="F1447" s="384"/>
      <c r="G1447" s="385"/>
      <c r="H1447" s="386" t="s">
        <v>517</v>
      </c>
      <c r="I1447" s="384"/>
      <c r="J1447" s="387"/>
      <c r="K1447" s="387"/>
      <c r="L1447" s="46"/>
      <c r="M1447" s="46"/>
      <c r="N1447" s="39"/>
      <c r="O1447" s="220"/>
      <c r="P1447" s="382"/>
      <c r="Q1447" s="47"/>
      <c r="R1447" s="306"/>
      <c r="S1447" s="306"/>
    </row>
    <row r="1448" spans="1:19" s="218" customFormat="1" ht="20.100000000000001" customHeight="1" x14ac:dyDescent="0.25">
      <c r="A1448" s="383"/>
      <c r="B1448" s="383"/>
      <c r="C1448" s="383"/>
      <c r="D1448" s="383"/>
      <c r="E1448" s="383"/>
      <c r="F1448" s="383"/>
      <c r="G1448" s="383"/>
      <c r="H1448" s="386" t="s">
        <v>518</v>
      </c>
      <c r="I1448" s="384"/>
      <c r="J1448" s="384"/>
      <c r="K1448" s="384"/>
      <c r="L1448" s="46"/>
      <c r="M1448" s="46"/>
      <c r="N1448" s="39"/>
      <c r="O1448" s="220"/>
      <c r="P1448" s="382"/>
      <c r="Q1448" s="47"/>
      <c r="R1448" s="306"/>
      <c r="S1448" s="306"/>
    </row>
    <row r="1449" spans="1:19" s="218" customFormat="1" ht="20.100000000000001" customHeight="1" x14ac:dyDescent="0.25">
      <c r="A1449" s="199"/>
      <c r="B1449" s="199"/>
      <c r="C1449" s="199"/>
      <c r="D1449" s="199"/>
      <c r="E1449" s="196"/>
      <c r="F1449" s="50"/>
      <c r="G1449" s="205"/>
      <c r="H1449" s="241" t="s">
        <v>519</v>
      </c>
      <c r="I1449" s="251"/>
      <c r="J1449" s="251"/>
      <c r="K1449" s="251"/>
      <c r="L1449" s="46"/>
      <c r="M1449" s="46"/>
      <c r="N1449" s="39"/>
      <c r="O1449" s="220"/>
      <c r="P1449" s="382"/>
      <c r="Q1449" s="47"/>
      <c r="R1449" s="306"/>
      <c r="S1449" s="306"/>
    </row>
    <row r="1450" spans="1:19" s="218" customFormat="1" ht="20.100000000000001" customHeight="1" x14ac:dyDescent="0.25">
      <c r="A1450" s="197">
        <v>3</v>
      </c>
      <c r="B1450" s="197"/>
      <c r="C1450" s="197"/>
      <c r="D1450" s="197"/>
      <c r="E1450" s="197"/>
      <c r="F1450" s="54"/>
      <c r="G1450" s="235"/>
      <c r="H1450" s="55" t="s">
        <v>82</v>
      </c>
      <c r="I1450" s="37">
        <f>I1451</f>
        <v>0</v>
      </c>
      <c r="J1450" s="323">
        <f>J1451+J1454</f>
        <v>15300</v>
      </c>
      <c r="K1450" s="323">
        <f>K1451+K1454</f>
        <v>15300</v>
      </c>
      <c r="L1450" s="46"/>
      <c r="M1450" s="46"/>
      <c r="N1450" s="39"/>
      <c r="O1450" s="220"/>
      <c r="P1450" s="382"/>
      <c r="Q1450" s="47"/>
      <c r="R1450" s="306"/>
      <c r="S1450" s="306"/>
    </row>
    <row r="1451" spans="1:19" s="218" customFormat="1" ht="20.100000000000001" customHeight="1" x14ac:dyDescent="0.25">
      <c r="A1451" s="197"/>
      <c r="B1451" s="197">
        <v>31</v>
      </c>
      <c r="C1451" s="197"/>
      <c r="D1451" s="197"/>
      <c r="E1451" s="197"/>
      <c r="F1451" s="54"/>
      <c r="G1451" s="235"/>
      <c r="H1451" s="55" t="s">
        <v>13</v>
      </c>
      <c r="I1451" s="37">
        <f>I1452+I1453</f>
        <v>0</v>
      </c>
      <c r="J1451" s="323">
        <f t="shared" ref="J1451:K1451" si="367">J1452+J1453</f>
        <v>13300</v>
      </c>
      <c r="K1451" s="323">
        <f t="shared" si="367"/>
        <v>13300</v>
      </c>
      <c r="L1451" s="46"/>
      <c r="M1451" s="46"/>
      <c r="N1451" s="39"/>
      <c r="O1451" s="220"/>
      <c r="P1451" s="382"/>
      <c r="Q1451" s="47"/>
      <c r="R1451" s="306"/>
      <c r="S1451" s="306"/>
    </row>
    <row r="1452" spans="1:19" s="218" customFormat="1" ht="20.100000000000001" customHeight="1" x14ac:dyDescent="0.25">
      <c r="A1452" s="261"/>
      <c r="B1452" s="261"/>
      <c r="C1452" s="197">
        <v>311</v>
      </c>
      <c r="D1452" s="197"/>
      <c r="E1452" s="197"/>
      <c r="F1452" s="54"/>
      <c r="G1452" s="205" t="s">
        <v>512</v>
      </c>
      <c r="H1452" s="55" t="s">
        <v>14</v>
      </c>
      <c r="I1452" s="37">
        <v>0</v>
      </c>
      <c r="J1452" s="323">
        <f>K1452-I1452</f>
        <v>12000</v>
      </c>
      <c r="K1452" s="323">
        <v>12000</v>
      </c>
      <c r="L1452" s="46"/>
      <c r="M1452" s="46"/>
      <c r="N1452" s="39"/>
      <c r="O1452" s="220"/>
      <c r="P1452" s="382"/>
      <c r="Q1452" s="47"/>
      <c r="R1452" s="306"/>
      <c r="S1452" s="306"/>
    </row>
    <row r="1453" spans="1:19" s="218" customFormat="1" ht="20.100000000000001" customHeight="1" x14ac:dyDescent="0.25">
      <c r="A1453" s="261"/>
      <c r="B1453" s="261"/>
      <c r="C1453" s="197">
        <v>313</v>
      </c>
      <c r="D1453" s="197"/>
      <c r="E1453" s="197"/>
      <c r="F1453" s="54"/>
      <c r="G1453" s="205" t="s">
        <v>512</v>
      </c>
      <c r="H1453" s="55" t="s">
        <v>101</v>
      </c>
      <c r="I1453" s="37">
        <v>0</v>
      </c>
      <c r="J1453" s="323">
        <f>K1453-I1453</f>
        <v>1300</v>
      </c>
      <c r="K1453" s="323">
        <v>1300</v>
      </c>
      <c r="L1453" s="46"/>
      <c r="M1453" s="46"/>
      <c r="N1453" s="39"/>
      <c r="O1453" s="220"/>
      <c r="P1453" s="382"/>
      <c r="Q1453" s="47"/>
      <c r="R1453" s="306"/>
      <c r="S1453" s="306"/>
    </row>
    <row r="1454" spans="1:19" s="218" customFormat="1" ht="20.100000000000001" customHeight="1" x14ac:dyDescent="0.25">
      <c r="A1454" s="261"/>
      <c r="B1454" s="197">
        <v>32</v>
      </c>
      <c r="C1454" s="197"/>
      <c r="D1454" s="197"/>
      <c r="E1454" s="198"/>
      <c r="F1454" s="55"/>
      <c r="G1454" s="205"/>
      <c r="H1454" s="55" t="s">
        <v>22</v>
      </c>
      <c r="I1454" s="37">
        <f>I1455</f>
        <v>0</v>
      </c>
      <c r="J1454" s="323">
        <f t="shared" ref="J1454:K1454" si="368">J1455</f>
        <v>2000</v>
      </c>
      <c r="K1454" s="323">
        <f t="shared" si="368"/>
        <v>2000</v>
      </c>
      <c r="L1454" s="46"/>
      <c r="M1454" s="46"/>
      <c r="N1454" s="39"/>
      <c r="O1454" s="220"/>
      <c r="P1454" s="382"/>
      <c r="Q1454" s="47"/>
      <c r="R1454" s="306"/>
      <c r="S1454" s="306"/>
    </row>
    <row r="1455" spans="1:19" s="218" customFormat="1" ht="20.100000000000001" customHeight="1" x14ac:dyDescent="0.25">
      <c r="A1455" s="261"/>
      <c r="B1455" s="261"/>
      <c r="C1455" s="197">
        <v>322</v>
      </c>
      <c r="D1455" s="197"/>
      <c r="E1455" s="198"/>
      <c r="F1455" s="55"/>
      <c r="G1455" s="205" t="s">
        <v>512</v>
      </c>
      <c r="H1455" s="55" t="s">
        <v>27</v>
      </c>
      <c r="I1455" s="37">
        <v>0</v>
      </c>
      <c r="J1455" s="323">
        <f>K1455-I1455</f>
        <v>2000</v>
      </c>
      <c r="K1455" s="323">
        <v>2000</v>
      </c>
      <c r="L1455" s="46"/>
      <c r="M1455" s="46"/>
      <c r="N1455" s="39"/>
      <c r="O1455" s="220"/>
      <c r="P1455" s="382"/>
      <c r="Q1455" s="47"/>
      <c r="R1455" s="306"/>
      <c r="S1455" s="306"/>
    </row>
    <row r="1456" spans="1:19" s="32" customFormat="1" ht="20.100000000000001" customHeight="1" x14ac:dyDescent="0.25">
      <c r="A1456" s="255"/>
      <c r="B1456" s="255"/>
      <c r="C1456" s="255"/>
      <c r="D1456" s="255"/>
      <c r="E1456" s="255"/>
      <c r="F1456" s="256"/>
      <c r="G1456" s="257"/>
      <c r="H1456" s="55" t="s">
        <v>371</v>
      </c>
      <c r="I1456" s="323">
        <f>I6+I274+I288+I511+I545+I562+I683+I959+I1013+I1164+I1347+I281+I825+I974+I1260+I238+I259+I673+I1441+I217+I1450</f>
        <v>25225833.780000001</v>
      </c>
      <c r="J1456" s="323">
        <f>J6+J274+J288+J511+J545+J562+J683+J959+J1013+J1164+J1347+J281+J825+J974+J1260+J238+J259+J673+J1441+J217+J1450</f>
        <v>4324943.4400000004</v>
      </c>
      <c r="K1456" s="323">
        <f>K6+K274+K288+K511+K545+K562+K683+K959+K1013+K1164+K1347+K281+K825+K974+K1260+K238+K259+K673+K1441+K217+K1450</f>
        <v>29550777.220000003</v>
      </c>
      <c r="L1456" s="57">
        <f t="shared" ref="L1456:M1456" si="369">L1465</f>
        <v>0</v>
      </c>
      <c r="M1456" s="57">
        <f t="shared" si="369"/>
        <v>0</v>
      </c>
      <c r="N1456" s="39">
        <f>SUM(N11+N18+N23+N25+N33+N37+N39+N42+N56+N58+N69+N70+N81+N83+N106+N110+N126+N147+N243+N247+N249+N252+N257+N264+N272+N293+N299+N302+N308+N310+N312+N314+N316+N318+N322+N324+N327+N333+N335+N337+N339+N342+N344+N347+N348+N350+N354+N355+N358+N360+N362+N364+N367+N369+N372+N373+N375+N377+N388+N380+N383+N385+N392+N394+N396+N398+N399+N402+N407+N410+N412+N414+N415+N418+N420+N422+N425+N427+N430+N432+N434+N438+N441+N442+N444+N446+N448+N449+N450+N451+N452+N456+N460+N463+N465+N467+N470+N473+N476+N478+N480+N481+N488+N493+N498+N516+N521+N523+N528+N531+N533+N543+N550+N555+N567+N573+N585+N589+N594+N627+N628+N630+N633+N635+N638+N639+N641+N647+N650+N658+N665+N678+N688+N694+N710+N712+N715+N720+N722+N724+N729+N740+N742+N746+N747+N749+N751+N753+N758+N761+N762+N764+N766+N773+N775+N777+N782+N785+N788+N790+N793+N796+N803+N810+N817+N969+N971+N1018+N1021+N1024+N1040+N1050+N1064+N1071+N1072+N1076+N1078+N1081+N1083+N1086+N1087+N1089+N1091+N1095+N1104+N1107+N1109+N1111+N1112+N1120+N1128+N1135+N1141+N1352+N1355+N1358+N1374+N1376+N1379+N1400+N1401+N1405+N1407+N1412+N1415+N1416+N1418+N1432+N1435+N1438+N1446+N12+N295+N525+N798+N769+N726+N296+N304+N227+N206+N205+N139+N125+N123+N121+N102+N97+N89+N87+N86+N76+N74+N27+N15+N404+N230+N232+N19+N31+N222+N91+N115+N62+N236)+N268+N484+N539+N294+N328+N356</f>
        <v>4309643.4399999995</v>
      </c>
      <c r="O1456" s="220">
        <f>N1456-J1456</f>
        <v>-15300.000000000931</v>
      </c>
      <c r="P1456" s="311"/>
      <c r="Q1456" s="31"/>
      <c r="R1456" s="31"/>
      <c r="S1456" s="31"/>
    </row>
    <row r="1457" spans="1:19" s="31" customFormat="1" ht="20.25" customHeight="1" x14ac:dyDescent="0.25">
      <c r="A1457" s="203"/>
      <c r="B1457" s="203"/>
      <c r="C1457" s="203"/>
      <c r="D1457" s="203"/>
      <c r="E1457" s="203"/>
      <c r="F1457" s="366"/>
      <c r="G1457" s="258"/>
      <c r="H1457" s="366"/>
      <c r="I1457" s="376"/>
      <c r="J1457" s="331"/>
      <c r="K1457" s="260"/>
      <c r="L1457" s="159"/>
      <c r="M1457" s="156"/>
      <c r="N1457" s="73"/>
      <c r="O1457" s="30"/>
      <c r="P1457" s="311"/>
    </row>
    <row r="1458" spans="1:19" s="31" customFormat="1" ht="20.25" customHeight="1" x14ac:dyDescent="0.25">
      <c r="A1458" s="396" t="s">
        <v>510</v>
      </c>
      <c r="B1458" s="396"/>
      <c r="C1458" s="396"/>
      <c r="D1458" s="396"/>
      <c r="E1458" s="396"/>
      <c r="F1458" s="396"/>
      <c r="G1458" s="396"/>
      <c r="H1458" s="366"/>
      <c r="I1458" s="376"/>
      <c r="J1458" s="331"/>
      <c r="K1458" s="260"/>
      <c r="L1458" s="159"/>
      <c r="M1458" s="156"/>
      <c r="N1458" s="73"/>
      <c r="O1458" s="30"/>
      <c r="P1458" s="311"/>
    </row>
    <row r="1459" spans="1:19" s="31" customFormat="1" ht="20.25" customHeight="1" x14ac:dyDescent="0.25">
      <c r="A1459" s="366"/>
      <c r="B1459" s="366"/>
      <c r="C1459" s="366"/>
      <c r="D1459" s="366"/>
      <c r="E1459" s="366"/>
      <c r="F1459" s="366"/>
      <c r="G1459" s="258"/>
      <c r="H1459" s="366"/>
      <c r="I1459" s="376"/>
      <c r="J1459" s="331"/>
      <c r="K1459" s="260"/>
      <c r="L1459" s="159"/>
      <c r="M1459" s="156"/>
      <c r="N1459" s="73"/>
      <c r="O1459" s="30"/>
      <c r="P1459" s="311"/>
    </row>
    <row r="1460" spans="1:19" s="31" customFormat="1" ht="20.25" customHeight="1" x14ac:dyDescent="0.25">
      <c r="A1460" s="396" t="s">
        <v>372</v>
      </c>
      <c r="B1460" s="396"/>
      <c r="C1460" s="203"/>
      <c r="D1460" s="203"/>
      <c r="E1460" s="203"/>
      <c r="F1460" s="366"/>
      <c r="G1460" s="258"/>
      <c r="H1460" s="366"/>
      <c r="I1460" s="376"/>
      <c r="J1460" s="333" t="s">
        <v>414</v>
      </c>
      <c r="K1460" s="260"/>
      <c r="L1460" s="159"/>
      <c r="M1460" s="156"/>
      <c r="N1460" s="73"/>
      <c r="O1460" s="30"/>
      <c r="P1460" s="311"/>
    </row>
    <row r="1461" spans="1:19" s="31" customFormat="1" ht="20.25" customHeight="1" x14ac:dyDescent="0.25">
      <c r="A1461" s="396" t="s">
        <v>413</v>
      </c>
      <c r="B1461" s="396"/>
      <c r="C1461" s="396"/>
      <c r="D1461" s="396"/>
      <c r="E1461" s="396"/>
      <c r="F1461" s="396"/>
      <c r="G1461" s="396"/>
      <c r="H1461" s="396"/>
      <c r="I1461" s="376"/>
      <c r="J1461" s="398" t="s">
        <v>440</v>
      </c>
      <c r="K1461" s="398"/>
      <c r="L1461" s="159"/>
      <c r="M1461" s="156"/>
      <c r="N1461" s="73"/>
      <c r="O1461" s="30"/>
      <c r="P1461" s="311"/>
    </row>
    <row r="1462" spans="1:19" s="31" customFormat="1" ht="20.25" customHeight="1" x14ac:dyDescent="0.25">
      <c r="A1462" s="397"/>
      <c r="B1462" s="397"/>
      <c r="C1462" s="397"/>
      <c r="D1462" s="397"/>
      <c r="E1462" s="397"/>
      <c r="F1462" s="397"/>
      <c r="G1462" s="397"/>
      <c r="H1462" s="366"/>
      <c r="I1462" s="376"/>
      <c r="J1462" s="398" t="s">
        <v>516</v>
      </c>
      <c r="K1462" s="398"/>
      <c r="L1462" s="159"/>
      <c r="M1462" s="156"/>
      <c r="N1462" s="73"/>
      <c r="O1462" s="30"/>
      <c r="P1462" s="311"/>
    </row>
    <row r="1463" spans="1:19" s="31" customFormat="1" ht="20.25" customHeight="1" x14ac:dyDescent="0.25">
      <c r="A1463" s="203"/>
      <c r="B1463" s="203"/>
      <c r="C1463" s="203"/>
      <c r="D1463" s="203"/>
      <c r="E1463" s="203"/>
      <c r="F1463" s="366"/>
      <c r="G1463" s="258"/>
      <c r="H1463" s="366"/>
      <c r="I1463" s="376"/>
      <c r="J1463" s="331"/>
      <c r="K1463" s="331"/>
      <c r="L1463" s="159"/>
      <c r="M1463" s="156"/>
      <c r="N1463" s="73"/>
      <c r="O1463" s="30"/>
      <c r="P1463" s="311"/>
    </row>
    <row r="1464" spans="1:19" s="31" customFormat="1" ht="20.25" customHeight="1" x14ac:dyDescent="0.25">
      <c r="A1464" s="201"/>
      <c r="B1464" s="201"/>
      <c r="C1464" s="201"/>
      <c r="D1464" s="201"/>
      <c r="E1464" s="201"/>
      <c r="F1464" s="74"/>
      <c r="G1464" s="206"/>
      <c r="H1464" s="75"/>
      <c r="I1464" s="160"/>
      <c r="J1464" s="330"/>
      <c r="K1464" s="330"/>
      <c r="L1464" s="76"/>
      <c r="M1464" s="76"/>
      <c r="N1464" s="77">
        <f>J6+J217+J259+J288+J511+J683+J959+J238</f>
        <v>4309643.4400000004</v>
      </c>
      <c r="O1464" s="30"/>
      <c r="P1464" s="311"/>
    </row>
    <row r="1465" spans="1:19" s="31" customFormat="1" ht="20.25" customHeight="1" x14ac:dyDescent="0.25">
      <c r="A1465" s="202"/>
      <c r="B1465" s="202"/>
      <c r="C1465" s="202"/>
      <c r="D1465" s="202"/>
      <c r="E1465" s="202"/>
      <c r="F1465" s="78"/>
      <c r="G1465" s="207"/>
      <c r="H1465" s="75"/>
      <c r="I1465" s="72"/>
      <c r="J1465" s="72"/>
      <c r="K1465" s="72"/>
      <c r="L1465" s="72"/>
      <c r="M1465" s="72"/>
      <c r="N1465" s="72"/>
      <c r="O1465" s="72"/>
      <c r="P1465" s="311"/>
    </row>
    <row r="1466" spans="1:19" s="31" customFormat="1" ht="20.25" customHeight="1" x14ac:dyDescent="0.25">
      <c r="A1466" s="202"/>
      <c r="B1466" s="202"/>
      <c r="C1466" s="202"/>
      <c r="D1466" s="202"/>
      <c r="E1466" s="202"/>
      <c r="F1466" s="78"/>
      <c r="G1466" s="207"/>
      <c r="H1466" s="75"/>
      <c r="I1466" s="160"/>
      <c r="J1466" s="330"/>
      <c r="K1466" s="330"/>
      <c r="L1466" s="76"/>
      <c r="M1466" s="76"/>
      <c r="N1466" s="77"/>
      <c r="O1466" s="30"/>
      <c r="P1466" s="311"/>
    </row>
    <row r="1467" spans="1:19" s="31" customFormat="1" ht="20.25" customHeight="1" x14ac:dyDescent="0.25">
      <c r="A1467" s="202"/>
      <c r="B1467" s="202"/>
      <c r="C1467" s="202"/>
      <c r="D1467" s="202"/>
      <c r="E1467" s="202"/>
      <c r="F1467" s="78"/>
      <c r="G1467" s="207"/>
      <c r="H1467" s="75"/>
      <c r="I1467" s="160"/>
      <c r="J1467" s="330"/>
      <c r="K1467" s="330"/>
      <c r="L1467" s="76"/>
      <c r="M1467" s="76"/>
      <c r="N1467" s="77"/>
      <c r="O1467" s="30"/>
      <c r="P1467" s="219"/>
    </row>
    <row r="1468" spans="1:19" s="31" customFormat="1" ht="20.25" customHeight="1" x14ac:dyDescent="0.25">
      <c r="A1468" s="202"/>
      <c r="B1468" s="202"/>
      <c r="C1468" s="202"/>
      <c r="D1468" s="202"/>
      <c r="E1468" s="202"/>
      <c r="F1468" s="78"/>
      <c r="G1468" s="207"/>
      <c r="H1468" s="75"/>
      <c r="I1468" s="160"/>
      <c r="J1468" s="330"/>
      <c r="K1468" s="330"/>
      <c r="L1468" s="76"/>
      <c r="M1468" s="76"/>
      <c r="N1468" s="77"/>
      <c r="O1468" s="30"/>
      <c r="P1468" s="311"/>
    </row>
    <row r="1469" spans="1:19" s="25" customFormat="1" ht="15" customHeight="1" x14ac:dyDescent="0.25">
      <c r="A1469" s="203"/>
      <c r="B1469" s="203"/>
      <c r="C1469" s="203"/>
      <c r="D1469" s="204"/>
      <c r="E1469" s="204"/>
      <c r="F1469" s="80"/>
      <c r="G1469" s="208"/>
      <c r="H1469" s="366"/>
      <c r="I1469" s="366"/>
      <c r="J1469" s="331"/>
      <c r="K1469" s="368"/>
      <c r="L1469" s="219"/>
      <c r="M1469" s="219"/>
      <c r="N1469" s="40"/>
      <c r="O1469" s="30"/>
      <c r="P1469" s="308"/>
    </row>
    <row r="1470" spans="1:19" ht="33.75" customHeight="1" x14ac:dyDescent="0.25">
      <c r="D1470" s="204"/>
      <c r="E1470" s="204"/>
      <c r="F1470" s="80"/>
      <c r="I1470" s="188"/>
      <c r="J1470" s="332"/>
      <c r="K1470" s="332"/>
      <c r="L1470" s="79"/>
      <c r="M1470" s="79"/>
      <c r="N1470" s="24"/>
      <c r="S1470" s="25"/>
    </row>
    <row r="1471" spans="1:19" s="25" customFormat="1" ht="15" customHeight="1" x14ac:dyDescent="0.25">
      <c r="A1471" s="203"/>
      <c r="B1471" s="203"/>
      <c r="C1471" s="203"/>
      <c r="D1471" s="204"/>
      <c r="E1471" s="204"/>
      <c r="F1471" s="80"/>
      <c r="G1471" s="208"/>
      <c r="H1471" s="366"/>
      <c r="I1471" s="80"/>
      <c r="J1471" s="333"/>
      <c r="K1471" s="333"/>
      <c r="L1471" s="79"/>
      <c r="M1471" s="79"/>
      <c r="N1471" s="24"/>
      <c r="O1471" s="23"/>
      <c r="P1471" s="308"/>
    </row>
    <row r="1472" spans="1:19" s="25" customFormat="1" ht="15" customHeight="1" x14ac:dyDescent="0.25">
      <c r="A1472" s="203"/>
      <c r="B1472" s="203"/>
      <c r="C1472" s="203"/>
      <c r="D1472" s="204"/>
      <c r="E1472" s="204"/>
      <c r="F1472" s="80"/>
      <c r="G1472" s="208"/>
      <c r="H1472" s="366"/>
      <c r="I1472" s="81"/>
      <c r="J1472" s="334"/>
      <c r="K1472" s="334"/>
      <c r="L1472" s="80"/>
      <c r="M1472" s="80"/>
      <c r="N1472" s="48"/>
      <c r="O1472" s="23"/>
      <c r="P1472" s="308"/>
    </row>
    <row r="1473" spans="1:18" s="25" customFormat="1" ht="15" customHeight="1" x14ac:dyDescent="0.25">
      <c r="A1473" s="203"/>
      <c r="B1473" s="203"/>
      <c r="C1473" s="203"/>
      <c r="D1473" s="204"/>
      <c r="E1473" s="204"/>
      <c r="F1473" s="80"/>
      <c r="G1473" s="208"/>
      <c r="H1473" s="366"/>
      <c r="I1473" s="81"/>
      <c r="J1473" s="334"/>
      <c r="K1473" s="334"/>
      <c r="L1473" s="79"/>
      <c r="M1473" s="79"/>
      <c r="N1473" s="24"/>
      <c r="O1473" s="23"/>
      <c r="P1473" s="308"/>
    </row>
    <row r="1474" spans="1:18" s="25" customFormat="1" ht="15" customHeight="1" x14ac:dyDescent="0.25">
      <c r="A1474" s="203"/>
      <c r="B1474" s="203"/>
      <c r="C1474" s="203"/>
      <c r="D1474" s="204"/>
      <c r="E1474" s="204"/>
      <c r="F1474" s="80"/>
      <c r="G1474" s="208"/>
      <c r="H1474" s="366"/>
      <c r="I1474" s="81"/>
      <c r="J1474" s="334"/>
      <c r="K1474" s="334"/>
      <c r="L1474" s="80"/>
      <c r="M1474" s="80"/>
      <c r="N1474" s="48"/>
      <c r="O1474" s="23"/>
      <c r="P1474" s="308"/>
    </row>
    <row r="1475" spans="1:18" s="25" customFormat="1" ht="15" customHeight="1" x14ac:dyDescent="0.25">
      <c r="A1475" s="203"/>
      <c r="B1475" s="203"/>
      <c r="C1475" s="203"/>
      <c r="D1475" s="204"/>
      <c r="E1475" s="204"/>
      <c r="F1475" s="80"/>
      <c r="G1475" s="208"/>
      <c r="H1475" s="366"/>
      <c r="I1475" s="81"/>
      <c r="J1475" s="334"/>
      <c r="K1475" s="334"/>
      <c r="L1475" s="79"/>
      <c r="M1475" s="79"/>
      <c r="N1475" s="24"/>
      <c r="O1475" s="23"/>
      <c r="P1475" s="308"/>
    </row>
    <row r="1476" spans="1:18" s="25" customFormat="1" ht="15" customHeight="1" x14ac:dyDescent="0.25">
      <c r="A1476" s="203"/>
      <c r="B1476" s="203"/>
      <c r="C1476" s="203"/>
      <c r="D1476" s="204"/>
      <c r="E1476" s="204"/>
      <c r="F1476" s="80"/>
      <c r="G1476" s="208"/>
      <c r="H1476" s="366"/>
      <c r="I1476" s="81"/>
      <c r="J1476" s="334"/>
      <c r="K1476" s="334"/>
      <c r="L1476" s="79"/>
      <c r="M1476" s="79"/>
      <c r="N1476" s="24"/>
      <c r="O1476" s="23"/>
      <c r="P1476" s="308"/>
    </row>
    <row r="1477" spans="1:18" s="25" customFormat="1" ht="15" customHeight="1" x14ac:dyDescent="0.25">
      <c r="A1477" s="203"/>
      <c r="B1477" s="203"/>
      <c r="C1477" s="203"/>
      <c r="D1477" s="204"/>
      <c r="E1477" s="204"/>
      <c r="F1477" s="80"/>
      <c r="G1477" s="208"/>
      <c r="H1477" s="366"/>
      <c r="I1477" s="81"/>
      <c r="J1477" s="334"/>
      <c r="K1477" s="334"/>
      <c r="L1477" s="79"/>
      <c r="M1477" s="79"/>
      <c r="N1477" s="24"/>
      <c r="O1477" s="23"/>
      <c r="P1477" s="308"/>
    </row>
    <row r="1478" spans="1:18" s="25" customFormat="1" ht="15" customHeight="1" x14ac:dyDescent="0.25">
      <c r="A1478" s="203"/>
      <c r="B1478" s="203"/>
      <c r="C1478" s="203"/>
      <c r="D1478" s="204"/>
      <c r="E1478" s="204"/>
      <c r="F1478" s="80"/>
      <c r="G1478" s="208"/>
      <c r="H1478" s="366"/>
      <c r="I1478" s="81"/>
      <c r="J1478" s="334"/>
      <c r="K1478" s="334"/>
      <c r="L1478" s="79"/>
      <c r="M1478" s="79"/>
      <c r="N1478" s="24"/>
      <c r="O1478" s="23"/>
      <c r="P1478" s="308"/>
    </row>
    <row r="1479" spans="1:18" s="25" customFormat="1" ht="15" customHeight="1" x14ac:dyDescent="0.25">
      <c r="A1479" s="203"/>
      <c r="B1479" s="203"/>
      <c r="C1479" s="203"/>
      <c r="D1479" s="204"/>
      <c r="E1479" s="204"/>
      <c r="F1479" s="80"/>
      <c r="G1479" s="208"/>
      <c r="H1479" s="366"/>
      <c r="I1479" s="80"/>
      <c r="J1479" s="333"/>
      <c r="K1479" s="333"/>
      <c r="L1479" s="79"/>
      <c r="M1479" s="79"/>
      <c r="N1479" s="24"/>
      <c r="O1479" s="23"/>
      <c r="P1479" s="308"/>
    </row>
    <row r="1480" spans="1:18" s="25" customFormat="1" ht="15" customHeight="1" x14ac:dyDescent="0.25">
      <c r="A1480" s="203"/>
      <c r="B1480" s="203"/>
      <c r="C1480" s="203"/>
      <c r="D1480" s="204"/>
      <c r="E1480" s="204"/>
      <c r="F1480" s="80"/>
      <c r="G1480" s="208"/>
      <c r="H1480" s="80"/>
      <c r="I1480" s="81"/>
      <c r="J1480" s="334"/>
      <c r="K1480" s="334"/>
      <c r="L1480" s="79"/>
      <c r="M1480" s="79"/>
      <c r="N1480" s="24"/>
      <c r="O1480" s="23"/>
      <c r="P1480" s="308"/>
    </row>
    <row r="1481" spans="1:18" s="25" customFormat="1" ht="15" customHeight="1" x14ac:dyDescent="0.25">
      <c r="A1481" s="203"/>
      <c r="B1481" s="203"/>
      <c r="C1481" s="203"/>
      <c r="D1481" s="204"/>
      <c r="E1481" s="204"/>
      <c r="F1481" s="80"/>
      <c r="G1481" s="208"/>
      <c r="H1481" s="366"/>
      <c r="I1481" s="81"/>
      <c r="J1481" s="334"/>
      <c r="K1481" s="334"/>
      <c r="L1481" s="79"/>
      <c r="M1481" s="79"/>
      <c r="N1481" s="24"/>
      <c r="O1481" s="23"/>
      <c r="P1481" s="308"/>
    </row>
    <row r="1482" spans="1:18" s="25" customFormat="1" ht="15" customHeight="1" x14ac:dyDescent="0.25">
      <c r="A1482" s="203"/>
      <c r="B1482" s="203"/>
      <c r="C1482" s="203"/>
      <c r="D1482" s="204"/>
      <c r="E1482" s="204"/>
      <c r="F1482" s="80"/>
      <c r="G1482" s="208"/>
      <c r="H1482" s="366"/>
      <c r="I1482" s="80"/>
      <c r="J1482" s="333"/>
      <c r="K1482" s="333"/>
      <c r="L1482" s="79"/>
      <c r="M1482" s="79"/>
      <c r="N1482" s="24"/>
      <c r="O1482" s="23"/>
      <c r="P1482" s="308"/>
    </row>
    <row r="1483" spans="1:18" s="25" customFormat="1" ht="15" customHeight="1" x14ac:dyDescent="0.25">
      <c r="A1483" s="203"/>
      <c r="B1483" s="203"/>
      <c r="C1483" s="203"/>
      <c r="D1483" s="204"/>
      <c r="E1483" s="204"/>
      <c r="F1483" s="80"/>
      <c r="G1483" s="208"/>
      <c r="H1483" s="366"/>
      <c r="I1483" s="81"/>
      <c r="J1483" s="334"/>
      <c r="K1483" s="334"/>
      <c r="L1483" s="79"/>
      <c r="M1483" s="79"/>
      <c r="N1483" s="24"/>
      <c r="O1483" s="23"/>
      <c r="P1483" s="308"/>
    </row>
    <row r="1484" spans="1:18" s="25" customFormat="1" ht="15" customHeight="1" x14ac:dyDescent="0.25">
      <c r="A1484" s="203"/>
      <c r="B1484" s="203"/>
      <c r="C1484" s="203"/>
      <c r="D1484" s="204"/>
      <c r="E1484" s="204"/>
      <c r="F1484" s="80"/>
      <c r="G1484" s="208"/>
      <c r="H1484" s="366"/>
      <c r="I1484" s="81"/>
      <c r="J1484" s="334"/>
      <c r="K1484" s="334"/>
      <c r="L1484" s="79"/>
      <c r="M1484" s="79"/>
      <c r="N1484" s="24"/>
      <c r="O1484" s="23"/>
      <c r="P1484" s="308"/>
    </row>
    <row r="1485" spans="1:18" ht="15" customHeight="1" x14ac:dyDescent="0.25">
      <c r="D1485" s="204"/>
      <c r="E1485" s="204"/>
      <c r="F1485" s="80"/>
    </row>
    <row r="1486" spans="1:18" ht="15" customHeight="1" x14ac:dyDescent="0.25">
      <c r="D1486" s="204"/>
      <c r="L1486" s="26"/>
      <c r="M1486" s="26"/>
      <c r="O1486" s="22"/>
      <c r="P1486" s="307"/>
      <c r="Q1486" s="26"/>
      <c r="R1486" s="26"/>
    </row>
    <row r="1487" spans="1:18" ht="15" customHeight="1" x14ac:dyDescent="0.25">
      <c r="L1487" s="26"/>
      <c r="M1487" s="26"/>
      <c r="O1487" s="22"/>
      <c r="P1487" s="307"/>
      <c r="Q1487" s="26"/>
      <c r="R1487" s="26"/>
    </row>
    <row r="1488" spans="1:18" ht="15" customHeight="1" x14ac:dyDescent="0.25">
      <c r="H1488" s="72"/>
      <c r="L1488" s="26"/>
      <c r="M1488" s="26"/>
      <c r="O1488" s="22"/>
      <c r="P1488" s="307"/>
      <c r="Q1488" s="26"/>
      <c r="R1488" s="26"/>
    </row>
    <row r="1489" spans="1:18" ht="15" customHeight="1" x14ac:dyDescent="0.25">
      <c r="A1489" s="204"/>
      <c r="D1489" s="204"/>
      <c r="L1489" s="26"/>
      <c r="M1489" s="26"/>
      <c r="O1489" s="22"/>
      <c r="P1489" s="307"/>
      <c r="Q1489" s="26"/>
      <c r="R1489" s="26"/>
    </row>
    <row r="1490" spans="1:18" ht="15" customHeight="1" x14ac:dyDescent="0.25">
      <c r="A1490" s="204"/>
      <c r="L1490" s="26"/>
      <c r="M1490" s="26"/>
      <c r="O1490" s="22"/>
      <c r="P1490" s="307"/>
      <c r="Q1490" s="26"/>
      <c r="R1490" s="26"/>
    </row>
    <row r="1491" spans="1:18" ht="15" customHeight="1" x14ac:dyDescent="0.25">
      <c r="A1491" s="204"/>
      <c r="L1491" s="26"/>
      <c r="M1491" s="26"/>
      <c r="O1491" s="22"/>
      <c r="P1491" s="307"/>
      <c r="Q1491" s="26"/>
      <c r="R1491" s="26"/>
    </row>
    <row r="1492" spans="1:18" ht="15" customHeight="1" x14ac:dyDescent="0.25">
      <c r="D1492" s="204"/>
      <c r="L1492" s="26"/>
      <c r="M1492" s="26"/>
      <c r="O1492" s="22"/>
      <c r="P1492" s="307"/>
      <c r="Q1492" s="26"/>
      <c r="R1492" s="26"/>
    </row>
    <row r="1493" spans="1:18" ht="15" customHeight="1" x14ac:dyDescent="0.25">
      <c r="L1493" s="26"/>
      <c r="M1493" s="26"/>
      <c r="O1493" s="22"/>
      <c r="P1493" s="307"/>
      <c r="Q1493" s="26"/>
      <c r="R1493" s="26"/>
    </row>
    <row r="1494" spans="1:18" ht="15" customHeight="1" x14ac:dyDescent="0.25">
      <c r="F1494" s="80"/>
      <c r="L1494" s="26"/>
      <c r="M1494" s="26"/>
      <c r="O1494" s="22"/>
      <c r="P1494" s="307"/>
      <c r="Q1494" s="26"/>
      <c r="R1494" s="26"/>
    </row>
    <row r="1495" spans="1:18" ht="15" customHeight="1" x14ac:dyDescent="0.25">
      <c r="L1495" s="26"/>
      <c r="M1495" s="26"/>
      <c r="O1495" s="22"/>
      <c r="P1495" s="307"/>
      <c r="Q1495" s="26"/>
      <c r="R1495" s="26"/>
    </row>
    <row r="1496" spans="1:18" ht="15" customHeight="1" x14ac:dyDescent="0.25">
      <c r="A1496" s="204"/>
      <c r="B1496" s="204"/>
      <c r="C1496" s="204"/>
      <c r="L1496" s="26"/>
      <c r="M1496" s="26"/>
      <c r="O1496" s="22"/>
      <c r="P1496" s="307"/>
      <c r="Q1496" s="26"/>
      <c r="R1496" s="26"/>
    </row>
    <row r="1497" spans="1:18" ht="15" customHeight="1" x14ac:dyDescent="0.25">
      <c r="A1497" s="204"/>
      <c r="B1497" s="204"/>
      <c r="C1497" s="204"/>
      <c r="L1497" s="26"/>
      <c r="M1497" s="26"/>
      <c r="O1497" s="22"/>
      <c r="P1497" s="307"/>
      <c r="Q1497" s="26"/>
      <c r="R1497" s="26"/>
    </row>
    <row r="1498" spans="1:18" ht="15" customHeight="1" x14ac:dyDescent="0.25">
      <c r="A1498" s="262"/>
      <c r="B1498" s="262"/>
      <c r="C1498" s="262"/>
      <c r="L1498" s="26"/>
      <c r="M1498" s="26"/>
      <c r="O1498" s="22"/>
      <c r="P1498" s="307"/>
      <c r="Q1498" s="26"/>
      <c r="R1498" s="26"/>
    </row>
    <row r="1502" spans="1:18" x14ac:dyDescent="0.25">
      <c r="B1502" s="204"/>
      <c r="C1502" s="260"/>
    </row>
    <row r="1503" spans="1:18" x14ac:dyDescent="0.25">
      <c r="B1503" s="204"/>
      <c r="C1503" s="260"/>
    </row>
    <row r="1504" spans="1:18" s="189" customFormat="1" x14ac:dyDescent="0.25">
      <c r="A1504" s="203"/>
      <c r="B1504" s="204"/>
      <c r="C1504" s="260"/>
      <c r="D1504" s="203"/>
      <c r="E1504" s="203"/>
      <c r="F1504" s="366"/>
      <c r="G1504" s="208"/>
      <c r="H1504" s="366"/>
      <c r="I1504" s="366"/>
      <c r="J1504" s="333"/>
      <c r="K1504" s="333"/>
      <c r="L1504" s="161"/>
      <c r="M1504" s="161"/>
      <c r="N1504" s="22"/>
      <c r="O1504" s="23"/>
      <c r="P1504" s="308"/>
      <c r="Q1504" s="25"/>
      <c r="R1504" s="25"/>
    </row>
    <row r="1505" spans="2:7" x14ac:dyDescent="0.25">
      <c r="B1505" s="204"/>
      <c r="C1505" s="260"/>
      <c r="E1505" s="204"/>
    </row>
    <row r="1506" spans="2:7" x14ac:dyDescent="0.25">
      <c r="B1506" s="204"/>
      <c r="C1506" s="260"/>
      <c r="G1506" s="259"/>
    </row>
    <row r="1507" spans="2:7" x14ac:dyDescent="0.25">
      <c r="B1507" s="204"/>
    </row>
    <row r="1508" spans="2:7" x14ac:dyDescent="0.25">
      <c r="B1508" s="204"/>
      <c r="C1508" s="260"/>
    </row>
    <row r="1509" spans="2:7" x14ac:dyDescent="0.25">
      <c r="B1509" s="204"/>
      <c r="C1509" s="260"/>
    </row>
    <row r="1510" spans="2:7" x14ac:dyDescent="0.25">
      <c r="B1510" s="204"/>
      <c r="C1510" s="204"/>
      <c r="E1510" s="204"/>
    </row>
    <row r="1511" spans="2:7" x14ac:dyDescent="0.25">
      <c r="E1511" s="204"/>
    </row>
    <row r="1512" spans="2:7" x14ac:dyDescent="0.25">
      <c r="E1512" s="260"/>
    </row>
    <row r="1516" spans="2:7" x14ac:dyDescent="0.25">
      <c r="E1516" s="204"/>
    </row>
  </sheetData>
  <autoFilter ref="E1:E1498"/>
  <mergeCells count="7">
    <mergeCell ref="A1:K1"/>
    <mergeCell ref="A1460:B1460"/>
    <mergeCell ref="A1462:G1462"/>
    <mergeCell ref="J1462:K1462"/>
    <mergeCell ref="J1461:K1461"/>
    <mergeCell ref="A1461:H1461"/>
    <mergeCell ref="A1458:G1458"/>
  </mergeCells>
  <dataValidations count="1">
    <dataValidation type="whole" allowBlank="1" showErrorMessage="1" errorTitle="Neispravan unos" error="Unijeti cijelobrojnu vrijednost" promptTitle="Upozorenje !" prompt="Unešena je nedozvoljena vrijednost u polje" sqref="G43 G1345 A1456:G1456 A1464:A1468 B1465:G1468 G4:G7 G274:G275 G281:G282 G329 G287:G289 G489 G1447">
      <formula1>0</formula1>
      <formula2>9999</formula2>
    </dataValidation>
  </dataValidations>
  <pageMargins left="0.25" right="0.25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OPĆI DIO 2022-REBALANS </vt:lpstr>
      <vt:lpstr> PLAN PRIHODA 2022-REBALANS </vt:lpstr>
      <vt:lpstr>PLAN RASHODA_2022-REBALANS </vt:lpstr>
      <vt:lpstr>POSEBNI DIO_2022-REBALANS </vt:lpstr>
      <vt:lpstr>' PLAN PRIHODA 2022-REBALANS '!Podrucje_ispisa</vt:lpstr>
      <vt:lpstr>'PLAN RASHODA_2022-REBALANS '!Podrucje_ispisa</vt:lpstr>
      <vt:lpstr>'POSEBNI DIO_2022-REBALANS 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Danijela Čošić</dc:creator>
  <cp:lastModifiedBy>Marina</cp:lastModifiedBy>
  <cp:lastPrinted>2022-06-20T05:14:25Z</cp:lastPrinted>
  <dcterms:created xsi:type="dcterms:W3CDTF">2016-10-10T06:04:15Z</dcterms:created>
  <dcterms:modified xsi:type="dcterms:W3CDTF">2022-06-27T06:13:26Z</dcterms:modified>
</cp:coreProperties>
</file>