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10" tabRatio="836"/>
  </bookViews>
  <sheets>
    <sheet name="OPĆI DIO 2019-REBALANS" sheetId="991" r:id="rId1"/>
    <sheet name=" PLAN PRIHODA 2019-REBALANS " sheetId="990" r:id="rId2"/>
    <sheet name="PLAN RASHODA 2019-REBALANS" sheetId="3" r:id="rId3"/>
    <sheet name="POSEBNI DIO 2019-REBALANS" sheetId="4" r:id="rId4"/>
  </sheets>
  <definedNames>
    <definedName name="_xlnm._FilterDatabase" localSheetId="2" hidden="1">'PLAN RASHODA 2019-REBALANS'!$F$1:$F$255</definedName>
    <definedName name="_xlnm._FilterDatabase" localSheetId="3" hidden="1">'POSEBNI DIO 2019-REBALANS'!$E$1:$E$1442</definedName>
    <definedName name="_xlnm.Print_Area" localSheetId="1">' PLAN PRIHODA 2019-REBALANS '!$A$1:$K$63</definedName>
    <definedName name="_xlnm.Print_Area" localSheetId="2">'PLAN RASHODA 2019-REBALANS'!$A$1:$J$247</definedName>
    <definedName name="_xlnm.Print_Area" localSheetId="3">'POSEBNI DIO 2019-REBALANS'!$A$1:$K$1406</definedName>
    <definedName name="Z_26DD1F01_CF8A_43D9_9DB0_797700BC8490_.wvu.Cols" localSheetId="2" hidden="1">'PLAN RASHODA 2019-REBALANS'!#REF!,'PLAN RASHODA 2019-REBALANS'!#REF!</definedName>
    <definedName name="Z_26DD1F01_CF8A_43D9_9DB0_797700BC8490_.wvu.Cols" localSheetId="3" hidden="1">'POSEBNI DIO 2019-REBALANS'!#REF!</definedName>
    <definedName name="Z_26DD1F01_CF8A_43D9_9DB0_797700BC8490_.wvu.FilterData" localSheetId="3" hidden="1">'POSEBNI DIO 2019-REBALANS'!$C$1:$C$1436</definedName>
    <definedName name="Z_26DD1F01_CF8A_43D9_9DB0_797700BC8490_.wvu.PrintArea" localSheetId="2" hidden="1">'PLAN RASHODA 2019-REBALANS'!$A$1:$J$249</definedName>
    <definedName name="Z_26DD1F01_CF8A_43D9_9DB0_797700BC8490_.wvu.PrintArea" localSheetId="3" hidden="1">'POSEBNI DIO 2019-REBALANS'!$A$1:$M$1426</definedName>
    <definedName name="Z_CFC6D6B8_215D_4280_8C77_EE993EC512F9_.wvu.Cols" localSheetId="2" hidden="1">'PLAN RASHODA 2019-REBALANS'!#REF!,'PLAN RASHODA 2019-REBALANS'!#REF!</definedName>
    <definedName name="Z_CFC6D6B8_215D_4280_8C77_EE993EC512F9_.wvu.Cols" localSheetId="3" hidden="1">'POSEBNI DIO 2019-REBALANS'!#REF!</definedName>
    <definedName name="Z_CFC6D6B8_215D_4280_8C77_EE993EC512F9_.wvu.FilterData" localSheetId="3" hidden="1">'POSEBNI DIO 2019-REBALANS'!$C$1:$C$1436</definedName>
    <definedName name="Z_CFC6D6B8_215D_4280_8C77_EE993EC512F9_.wvu.PrintArea" localSheetId="2" hidden="1">'PLAN RASHODA 2019-REBALANS'!$A$1:$J$249</definedName>
    <definedName name="Z_CFC6D6B8_215D_4280_8C77_EE993EC512F9_.wvu.PrintArea" localSheetId="3" hidden="1">'POSEBNI DIO 2019-REBALANS'!$A$1:$M$1408</definedName>
    <definedName name="Z_CFC6D6B8_215D_4280_8C77_EE993EC512F9_.wvu.Rows" localSheetId="3" hidden="1">'POSEBNI DIO 2019-REBALANS'!$14:$16,'POSEBNI DIO 2019-REBALANS'!$29:$32,'POSEBNI DIO 2019-REBALANS'!$50:$58,'POSEBNI DIO 2019-REBALANS'!$66:$71,'POSEBNI DIO 2019-REBALANS'!$79:$86,'POSEBNI DIO 2019-REBALANS'!$92:$110,'POSEBNI DIO 2019-REBALANS'!$115:$116,'POSEBNI DIO 2019-REBALANS'!$119:$126,'POSEBNI DIO 2019-REBALANS'!$128:$131,'POSEBNI DIO 2019-REBALANS'!$133:$133,'POSEBNI DIO 2019-REBALANS'!$135:$152,'POSEBNI DIO 2019-REBALANS'!$156:$216,'POSEBNI DIO 2019-REBALANS'!$389:$390,'POSEBNI DIO 2019-REBALANS'!$421:$424,'POSEBNI DIO 2019-REBALANS'!$450:$450,'POSEBNI DIO 2019-REBALANS'!$452:$452,'POSEBNI DIO 2019-REBALANS'!$460:$461,'POSEBNI DIO 2019-REBALANS'!$465:$469,'POSEBNI DIO 2019-REBALANS'!$498:$499,'POSEBNI DIO 2019-REBALANS'!$532:$534,'POSEBNI DIO 2019-REBALANS'!$540:$547,'POSEBNI DIO 2019-REBALANS'!$554:$555,'POSEBNI DIO 2019-REBALANS'!$561:$569,'POSEBNI DIO 2019-REBALANS'!$573:$580,'POSEBNI DIO 2019-REBALANS'!$583:$589,'POSEBNI DIO 2019-REBALANS'!$606:$607,'POSEBNI DIO 2019-REBALANS'!$615:$619,'POSEBNI DIO 2019-REBALANS'!$624:$627,'POSEBNI DIO 2019-REBALANS'!$630:$644,'POSEBNI DIO 2019-REBALANS'!$653:$655,'POSEBNI DIO 2019-REBALANS'!$659:$670,'POSEBNI DIO 2019-REBALANS'!$675:$679,'POSEBNI DIO 2019-REBALANS'!$685:$688,'POSEBNI DIO 2019-REBALANS'!$694:$701,'POSEBNI DIO 2019-REBALANS'!$735:$740,'POSEBNI DIO 2019-REBALANS'!$758:$761,'POSEBNI DIO 2019-REBALANS'!$766:$769,'POSEBNI DIO 2019-REBALANS'!$772:$783,'POSEBNI DIO 2019-REBALANS'!$921:$925,'POSEBNI DIO 2019-REBALANS'!$931:$971,'POSEBNI DIO 2019-REBALANS'!$986:$997,'POSEBNI DIO 2019-REBALANS'!$1002:$1006,'POSEBNI DIO 2019-REBALANS'!$1012:$1022,'POSEBNI DIO 2019-REBALANS'!$1026:$1028,'POSEBNI DIO 2019-REBALANS'!$1034:$1035,'POSEBNI DIO 2019-REBALANS'!$1051:$1052,'POSEBNI DIO 2019-REBALANS'!$1057:$1062,'POSEBNI DIO 2019-REBALANS'!$1074:$1078,'POSEBNI DIO 2019-REBALANS'!$1082:$1086,'POSEBNI DIO 2019-REBALANS'!$1091:$1094,'POSEBNI DIO 2019-REBALANS'!$1098:$1102,'POSEBNI DIO 2019-REBALANS'!$1104:$1123,'POSEBNI DIO 2019-REBALANS'!$1135:$1136,'POSEBNI DIO 2019-REBALANS'!$1151:$1156,'POSEBNI DIO 2019-REBALANS'!$1160:$1162,'POSEBNI DIO 2019-REBALANS'!$1168:$1169,'POSEBNI DIO 2019-REBALANS'!$1191:$1196,'POSEBNI DIO 2019-REBALANS'!$1200:$1202,'POSEBNI DIO 2019-REBALANS'!$1206:$1207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990" l="1"/>
  <c r="K325" i="4" l="1"/>
  <c r="K710" i="4"/>
  <c r="K326" i="4"/>
  <c r="K711" i="4"/>
  <c r="K347" i="4"/>
  <c r="K730" i="4"/>
  <c r="K328" i="4"/>
  <c r="K318" i="4"/>
  <c r="K704" i="4"/>
  <c r="K489" i="4"/>
  <c r="K932" i="4"/>
  <c r="K931" i="4" s="1"/>
  <c r="K270" i="4"/>
  <c r="K276" i="4"/>
  <c r="K294" i="4"/>
  <c r="K531" i="4"/>
  <c r="K537" i="4"/>
  <c r="K553" i="4"/>
  <c r="K487" i="4"/>
  <c r="K1305" i="4"/>
  <c r="K1311" i="4"/>
  <c r="K1327" i="4"/>
  <c r="K345" i="4" l="1"/>
  <c r="K343" i="4"/>
  <c r="J8" i="3"/>
  <c r="J7" i="3" s="1"/>
  <c r="J9" i="3"/>
  <c r="I11" i="3"/>
  <c r="I12" i="3"/>
  <c r="K12" i="4"/>
  <c r="K10" i="4" s="1"/>
  <c r="J13" i="4"/>
  <c r="K227" i="4"/>
  <c r="J37" i="3"/>
  <c r="K40" i="4" l="1"/>
  <c r="K497" i="4" l="1"/>
  <c r="J441" i="4"/>
  <c r="J438" i="4"/>
  <c r="J435" i="4"/>
  <c r="J433" i="4"/>
  <c r="J428" i="4"/>
  <c r="J166" i="3"/>
  <c r="K419" i="4"/>
  <c r="K383" i="4"/>
  <c r="K296" i="4" l="1"/>
  <c r="K299" i="4"/>
  <c r="K378" i="4" l="1"/>
  <c r="E20" i="991" l="1"/>
  <c r="K375" i="4" l="1"/>
  <c r="K273" i="4"/>
  <c r="K332" i="4"/>
  <c r="K339" i="4"/>
  <c r="K495" i="4" l="1"/>
  <c r="I1046" i="4" l="1"/>
  <c r="K1046" i="4"/>
  <c r="J1052" i="4"/>
  <c r="J1051" i="4" s="1"/>
  <c r="K1051" i="4"/>
  <c r="I1051" i="4"/>
  <c r="K929" i="4"/>
  <c r="J383" i="4" l="1"/>
  <c r="J382" i="4"/>
  <c r="K459" i="4"/>
  <c r="K414" i="4"/>
  <c r="K406" i="4"/>
  <c r="K398" i="4"/>
  <c r="K380" i="4"/>
  <c r="K372" i="4"/>
  <c r="K362" i="4"/>
  <c r="K342" i="4"/>
  <c r="K330" i="4"/>
  <c r="K321" i="4" l="1"/>
  <c r="K313" i="4"/>
  <c r="K308" i="4"/>
  <c r="K306" i="4" l="1"/>
  <c r="K304" i="4"/>
  <c r="J1332" i="4" l="1"/>
  <c r="J1329" i="4"/>
  <c r="J1327" i="4"/>
  <c r="J679" i="4"/>
  <c r="J676" i="4"/>
  <c r="J674" i="4"/>
  <c r="J20" i="4"/>
  <c r="J40" i="4"/>
  <c r="J43" i="4"/>
  <c r="J47" i="4"/>
  <c r="J227" i="4"/>
  <c r="J229" i="4"/>
  <c r="J232" i="4"/>
  <c r="J244" i="4"/>
  <c r="J249" i="4"/>
  <c r="J299" i="4"/>
  <c r="J296" i="4"/>
  <c r="J294" i="4"/>
  <c r="J553" i="4"/>
  <c r="J558" i="4"/>
  <c r="I188" i="3"/>
  <c r="L31" i="990" l="1"/>
  <c r="M31" i="990"/>
  <c r="N31" i="990"/>
  <c r="O31" i="990"/>
  <c r="K34" i="990"/>
  <c r="K33" i="990" s="1"/>
  <c r="K32" i="990" s="1"/>
  <c r="K31" i="990" s="1"/>
  <c r="I34" i="990"/>
  <c r="I33" i="990" s="1"/>
  <c r="I32" i="990" s="1"/>
  <c r="I31" i="990" s="1"/>
  <c r="J35" i="990"/>
  <c r="J34" i="990" s="1"/>
  <c r="J33" i="990" s="1"/>
  <c r="J32" i="990" s="1"/>
  <c r="J31" i="990" s="1"/>
  <c r="K27" i="990" l="1"/>
  <c r="K26" i="990" s="1"/>
  <c r="I27" i="990"/>
  <c r="I26" i="990" s="1"/>
  <c r="J28" i="990"/>
  <c r="J27" i="990" s="1"/>
  <c r="J26" i="990" s="1"/>
  <c r="K10" i="990" l="1"/>
  <c r="J11" i="990"/>
  <c r="J10" i="990" s="1"/>
  <c r="J9" i="990" s="1"/>
  <c r="J8" i="990" s="1"/>
  <c r="I10" i="990"/>
  <c r="I9" i="990" s="1"/>
  <c r="I8" i="990" s="1"/>
  <c r="K9" i="990" l="1"/>
  <c r="K8" i="990" s="1"/>
  <c r="C1448" i="4"/>
  <c r="K703" i="4"/>
  <c r="I703" i="4"/>
  <c r="J228" i="4" l="1"/>
  <c r="K228" i="4"/>
  <c r="K226" i="4"/>
  <c r="K222" i="4"/>
  <c r="K221" i="4" s="1"/>
  <c r="K220" i="4" s="1"/>
  <c r="J369" i="4"/>
  <c r="J114" i="3"/>
  <c r="H114" i="3"/>
  <c r="J155" i="3"/>
  <c r="H155" i="3"/>
  <c r="I116" i="3"/>
  <c r="I157" i="3"/>
  <c r="K225" i="4" l="1"/>
  <c r="J57" i="3"/>
  <c r="H57" i="3"/>
  <c r="I59" i="3"/>
  <c r="I60" i="3"/>
  <c r="J38" i="3"/>
  <c r="H38" i="3"/>
  <c r="J42" i="3"/>
  <c r="H42" i="3"/>
  <c r="I44" i="3"/>
  <c r="I40" i="3"/>
  <c r="I37" i="3"/>
  <c r="J35" i="3"/>
  <c r="H35" i="3"/>
  <c r="H8" i="3"/>
  <c r="I10" i="3"/>
  <c r="K1398" i="4" l="1"/>
  <c r="I1398" i="4"/>
  <c r="I1397" i="4" s="1"/>
  <c r="I1396" i="4" s="1"/>
  <c r="I1395" i="4" s="1"/>
  <c r="I1394" i="4" s="1"/>
  <c r="J1399" i="4"/>
  <c r="J1398" i="4" s="1"/>
  <c r="J1397" i="4" s="1"/>
  <c r="J1396" i="4" s="1"/>
  <c r="J1395" i="4" s="1"/>
  <c r="J1394" i="4" s="1"/>
  <c r="K1397" i="4" l="1"/>
  <c r="J1311" i="4"/>
  <c r="J932" i="4"/>
  <c r="J931" i="4" s="1"/>
  <c r="I931" i="4"/>
  <c r="K705" i="4"/>
  <c r="I705" i="4"/>
  <c r="I702" i="4" s="1"/>
  <c r="J706" i="4"/>
  <c r="J705" i="4" s="1"/>
  <c r="J684" i="4"/>
  <c r="J683" i="4" s="1"/>
  <c r="J686" i="4"/>
  <c r="J688" i="4"/>
  <c r="J687" i="4" s="1"/>
  <c r="K683" i="4"/>
  <c r="L683" i="4"/>
  <c r="M683" i="4"/>
  <c r="K687" i="4"/>
  <c r="L687" i="4"/>
  <c r="M687" i="4"/>
  <c r="I685" i="4"/>
  <c r="J642" i="4"/>
  <c r="J641" i="4" s="1"/>
  <c r="J640" i="4" s="1"/>
  <c r="J639" i="4" s="1"/>
  <c r="J638" i="4" s="1"/>
  <c r="J637" i="4" s="1"/>
  <c r="K641" i="4"/>
  <c r="K640" i="4" s="1"/>
  <c r="K639" i="4" s="1"/>
  <c r="K638" i="4" s="1"/>
  <c r="K637" i="4" s="1"/>
  <c r="I641" i="4"/>
  <c r="I640" i="4" s="1"/>
  <c r="I639" i="4" s="1"/>
  <c r="I638" i="4" s="1"/>
  <c r="I637" i="4" s="1"/>
  <c r="K367" i="4"/>
  <c r="I367" i="4"/>
  <c r="K408" i="4"/>
  <c r="I408" i="4"/>
  <c r="K702" i="4" l="1"/>
  <c r="K1396" i="4"/>
  <c r="J410" i="4"/>
  <c r="K1395" i="4" l="1"/>
  <c r="I377" i="4"/>
  <c r="K377" i="4"/>
  <c r="K349" i="4"/>
  <c r="I349" i="4"/>
  <c r="J290" i="4"/>
  <c r="J286" i="4"/>
  <c r="K248" i="4"/>
  <c r="K243" i="4"/>
  <c r="I243" i="4"/>
  <c r="I242" i="4" s="1"/>
  <c r="I241" i="4" s="1"/>
  <c r="I240" i="4" s="1"/>
  <c r="I248" i="4"/>
  <c r="I247" i="4" s="1"/>
  <c r="I246" i="4" s="1"/>
  <c r="I245" i="4" s="1"/>
  <c r="J223" i="4"/>
  <c r="J237" i="4"/>
  <c r="K236" i="4"/>
  <c r="K231" i="4"/>
  <c r="I222" i="4"/>
  <c r="I221" i="4" s="1"/>
  <c r="I220" i="4" s="1"/>
  <c r="I226" i="4"/>
  <c r="I228" i="4"/>
  <c r="I231" i="4"/>
  <c r="I230" i="4" s="1"/>
  <c r="I236" i="4"/>
  <c r="I235" i="4" s="1"/>
  <c r="I234" i="4" s="1"/>
  <c r="I233" i="4" s="1"/>
  <c r="I239" i="4" l="1"/>
  <c r="K1394" i="4"/>
  <c r="J231" i="4"/>
  <c r="J230" i="4" s="1"/>
  <c r="J222" i="4"/>
  <c r="J221" i="4" s="1"/>
  <c r="J220" i="4" s="1"/>
  <c r="J248" i="4"/>
  <c r="J247" i="4" s="1"/>
  <c r="J246" i="4" s="1"/>
  <c r="I225" i="4"/>
  <c r="I224" i="4" s="1"/>
  <c r="I219" i="4" s="1"/>
  <c r="I218" i="4" s="1"/>
  <c r="B1448" i="4" s="1"/>
  <c r="J236" i="4"/>
  <c r="J235" i="4" s="1"/>
  <c r="J234" i="4" s="1"/>
  <c r="J233" i="4" s="1"/>
  <c r="J226" i="4"/>
  <c r="J225" i="4" s="1"/>
  <c r="J243" i="4"/>
  <c r="J242" i="4" s="1"/>
  <c r="J241" i="4" s="1"/>
  <c r="K230" i="4"/>
  <c r="K235" i="4"/>
  <c r="K242" i="4"/>
  <c r="K247" i="4"/>
  <c r="J240" i="4" l="1"/>
  <c r="J245" i="4"/>
  <c r="J224" i="4"/>
  <c r="J219" i="4" s="1"/>
  <c r="J218" i="4" s="1"/>
  <c r="K224" i="4"/>
  <c r="K219" i="4" s="1"/>
  <c r="K241" i="4"/>
  <c r="K234" i="4"/>
  <c r="K246" i="4"/>
  <c r="I236" i="3"/>
  <c r="J220" i="3"/>
  <c r="I226" i="3"/>
  <c r="I221" i="3"/>
  <c r="K770" i="4"/>
  <c r="J239" i="4" l="1"/>
  <c r="K245" i="4"/>
  <c r="K233" i="4"/>
  <c r="K240" i="4"/>
  <c r="K218" i="4" l="1"/>
  <c r="K239" i="4"/>
  <c r="K443" i="4"/>
  <c r="I443" i="4"/>
  <c r="J444" i="4"/>
  <c r="L490" i="4"/>
  <c r="M490" i="4"/>
  <c r="K491" i="4"/>
  <c r="K490" i="4" s="1"/>
  <c r="I491" i="4"/>
  <c r="J492" i="4"/>
  <c r="J491" i="4" s="1"/>
  <c r="J230" i="3"/>
  <c r="J229" i="3" s="1"/>
  <c r="H230" i="3"/>
  <c r="H229" i="3" s="1"/>
  <c r="I231" i="3"/>
  <c r="I230" i="3" s="1"/>
  <c r="I229" i="3" s="1"/>
  <c r="J190" i="3"/>
  <c r="H190" i="3"/>
  <c r="I191" i="3"/>
  <c r="B1447" i="4" l="1"/>
  <c r="I190" i="3"/>
  <c r="I490" i="4"/>
  <c r="J490" i="4"/>
  <c r="J443" i="4"/>
  <c r="J58" i="990"/>
  <c r="J51" i="990"/>
  <c r="J47" i="990"/>
  <c r="J41" i="990"/>
  <c r="J15" i="990"/>
  <c r="J22" i="990"/>
  <c r="I338" i="4" l="1"/>
  <c r="I327" i="4"/>
  <c r="I90" i="4"/>
  <c r="J658" i="4" l="1"/>
  <c r="J519" i="4" l="1"/>
  <c r="J518" i="4" s="1"/>
  <c r="J517" i="4" s="1"/>
  <c r="J516" i="4" s="1"/>
  <c r="K518" i="4"/>
  <c r="I518" i="4"/>
  <c r="K836" i="4"/>
  <c r="K835" i="4" s="1"/>
  <c r="I836" i="4"/>
  <c r="J837" i="4"/>
  <c r="J836" i="4" s="1"/>
  <c r="J835" i="4" s="1"/>
  <c r="K517" i="4" l="1"/>
  <c r="I835" i="4"/>
  <c r="I517" i="4"/>
  <c r="J874" i="4"/>
  <c r="I873" i="4"/>
  <c r="J64" i="3"/>
  <c r="K516" i="4" l="1"/>
  <c r="I516" i="4"/>
  <c r="J704" i="4"/>
  <c r="J703" i="4" s="1"/>
  <c r="J702" i="4" s="1"/>
  <c r="K824" i="4" l="1"/>
  <c r="I824" i="4"/>
  <c r="K912" i="4"/>
  <c r="K827" i="4"/>
  <c r="K307" i="4" l="1"/>
  <c r="K327" i="4" l="1"/>
  <c r="K88" i="4" l="1"/>
  <c r="J96" i="3" l="1"/>
  <c r="K371" i="4" l="1"/>
  <c r="J27" i="3" l="1"/>
  <c r="J495" i="4" l="1"/>
  <c r="J61" i="3" l="1"/>
  <c r="J23" i="3" l="1"/>
  <c r="I246" i="3" l="1"/>
  <c r="I242" i="3"/>
  <c r="I234" i="3"/>
  <c r="I228" i="3"/>
  <c r="I214" i="3"/>
  <c r="I209" i="3"/>
  <c r="I206" i="3"/>
  <c r="I204" i="3"/>
  <c r="I199" i="3"/>
  <c r="I196" i="3"/>
  <c r="I195" i="3"/>
  <c r="I193" i="3"/>
  <c r="I185" i="3"/>
  <c r="I182" i="3"/>
  <c r="I180" i="3"/>
  <c r="I178" i="3"/>
  <c r="I175" i="3"/>
  <c r="I171" i="3"/>
  <c r="I167" i="3"/>
  <c r="I166" i="3"/>
  <c r="I165" i="3"/>
  <c r="I164" i="3"/>
  <c r="I163" i="3"/>
  <c r="I161" i="3"/>
  <c r="I159" i="3"/>
  <c r="I156" i="3"/>
  <c r="I153" i="3"/>
  <c r="I150" i="3"/>
  <c r="I149" i="3"/>
  <c r="I147" i="3"/>
  <c r="I145" i="3"/>
  <c r="I142" i="3"/>
  <c r="I140" i="3"/>
  <c r="I137" i="3"/>
  <c r="I135" i="3"/>
  <c r="I133" i="3"/>
  <c r="I130" i="3"/>
  <c r="I129" i="3"/>
  <c r="I127" i="3"/>
  <c r="I125" i="3"/>
  <c r="I122" i="3"/>
  <c r="I119" i="3"/>
  <c r="I115" i="3"/>
  <c r="I114" i="3" s="1"/>
  <c r="I113" i="3"/>
  <c r="I111" i="3"/>
  <c r="I109" i="3"/>
  <c r="I105" i="3"/>
  <c r="I102" i="3"/>
  <c r="I100" i="3"/>
  <c r="I97" i="3"/>
  <c r="I94" i="3"/>
  <c r="I92" i="3"/>
  <c r="I90" i="3"/>
  <c r="I89" i="3"/>
  <c r="I86" i="3"/>
  <c r="I84" i="3"/>
  <c r="I81" i="3"/>
  <c r="I79" i="3"/>
  <c r="I77" i="3"/>
  <c r="I75" i="3"/>
  <c r="I73" i="3"/>
  <c r="I72" i="3"/>
  <c r="I68" i="3"/>
  <c r="I66" i="3"/>
  <c r="I65" i="3"/>
  <c r="I62" i="3"/>
  <c r="I58" i="3"/>
  <c r="I57" i="3" s="1"/>
  <c r="I55" i="3"/>
  <c r="I53" i="3"/>
  <c r="I51" i="3"/>
  <c r="I49" i="3"/>
  <c r="I43" i="3"/>
  <c r="I39" i="3"/>
  <c r="I38" i="3" s="1"/>
  <c r="I36" i="3"/>
  <c r="I32" i="3"/>
  <c r="I30" i="3"/>
  <c r="I28" i="3"/>
  <c r="I26" i="3"/>
  <c r="I24" i="3"/>
  <c r="I22" i="3"/>
  <c r="I18" i="3"/>
  <c r="I15" i="3"/>
  <c r="I9" i="3"/>
  <c r="I8" i="3" s="1"/>
  <c r="I155" i="3" l="1"/>
  <c r="I35" i="3"/>
  <c r="I42" i="3"/>
  <c r="I225" i="3"/>
  <c r="J1391" i="4" l="1"/>
  <c r="J1388" i="4"/>
  <c r="J1385" i="4"/>
  <c r="J1371" i="4"/>
  <c r="J1369" i="4"/>
  <c r="J1368" i="4"/>
  <c r="J1365" i="4"/>
  <c r="J1360" i="4"/>
  <c r="J1358" i="4"/>
  <c r="J1354" i="4"/>
  <c r="J1353" i="4"/>
  <c r="J1308" i="4"/>
  <c r="J1305" i="4"/>
  <c r="J1297" i="4"/>
  <c r="J1292" i="4"/>
  <c r="J1286" i="4"/>
  <c r="J1277" i="4"/>
  <c r="J1273" i="4"/>
  <c r="J1271" i="4"/>
  <c r="J1268" i="4"/>
  <c r="J1265" i="4"/>
  <c r="J1263" i="4"/>
  <c r="J1260" i="4"/>
  <c r="J1258" i="4"/>
  <c r="J1254" i="4"/>
  <c r="J1253" i="4"/>
  <c r="J1246" i="4"/>
  <c r="J1237" i="4"/>
  <c r="J1232" i="4"/>
  <c r="J1229" i="4"/>
  <c r="J1227" i="4"/>
  <c r="J1221" i="4"/>
  <c r="J1218" i="4"/>
  <c r="J1210" i="4"/>
  <c r="J1205" i="4"/>
  <c r="J1199" i="4"/>
  <c r="J1190" i="4"/>
  <c r="J1186" i="4"/>
  <c r="J1184" i="4"/>
  <c r="J1182" i="4"/>
  <c r="J1181" i="4"/>
  <c r="J1178" i="4"/>
  <c r="J1176" i="4"/>
  <c r="J1173" i="4"/>
  <c r="J1171" i="4"/>
  <c r="J1167" i="4"/>
  <c r="J1166" i="4"/>
  <c r="J1159" i="4"/>
  <c r="J1150" i="4"/>
  <c r="J1145" i="4"/>
  <c r="J1142" i="4"/>
  <c r="J1140" i="4"/>
  <c r="J1134" i="4"/>
  <c r="J1131" i="4"/>
  <c r="J1103" i="4"/>
  <c r="J1096" i="4"/>
  <c r="J1089" i="4"/>
  <c r="J1081" i="4"/>
  <c r="J1073" i="4"/>
  <c r="J1072" i="4"/>
  <c r="J1070" i="4"/>
  <c r="J1068" i="4"/>
  <c r="J1065" i="4"/>
  <c r="J1056" i="4"/>
  <c r="J1050" i="4"/>
  <c r="J1048" i="4"/>
  <c r="J1047" i="4"/>
  <c r="J1044" i="4"/>
  <c r="J1042" i="4"/>
  <c r="J1039" i="4"/>
  <c r="J1037" i="4"/>
  <c r="J1033" i="4"/>
  <c r="J1032" i="4"/>
  <c r="J1025" i="4"/>
  <c r="J1011" i="4"/>
  <c r="J1001" i="4"/>
  <c r="J985" i="4"/>
  <c r="J982" i="4"/>
  <c r="J979" i="4"/>
  <c r="J940" i="4"/>
  <c r="J945" i="4"/>
  <c r="J925" i="4"/>
  <c r="J930" i="4"/>
  <c r="J917" i="4"/>
  <c r="J912" i="4"/>
  <c r="J905" i="4"/>
  <c r="J898" i="4"/>
  <c r="J891" i="4"/>
  <c r="J888" i="4"/>
  <c r="J887" i="4"/>
  <c r="J885" i="4"/>
  <c r="J883" i="4"/>
  <c r="J880" i="4"/>
  <c r="J877" i="4"/>
  <c r="J872" i="4"/>
  <c r="J870" i="4"/>
  <c r="J868" i="4"/>
  <c r="J864" i="4"/>
  <c r="J862" i="4"/>
  <c r="J860" i="4"/>
  <c r="J859" i="4"/>
  <c r="J856" i="4"/>
  <c r="J854" i="4"/>
  <c r="J851" i="4"/>
  <c r="J849" i="4"/>
  <c r="J847" i="4"/>
  <c r="J845" i="4"/>
  <c r="J844" i="4"/>
  <c r="J832" i="4"/>
  <c r="J829" i="4"/>
  <c r="J827" i="4"/>
  <c r="J825" i="4"/>
  <c r="J824" i="4" s="1"/>
  <c r="J823" i="4"/>
  <c r="J818" i="4"/>
  <c r="J815" i="4"/>
  <c r="J813" i="4"/>
  <c r="J797" i="4"/>
  <c r="J791" i="4"/>
  <c r="J622" i="4"/>
  <c r="J778" i="4"/>
  <c r="J771" i="4"/>
  <c r="J764" i="4"/>
  <c r="J757" i="4"/>
  <c r="J754" i="4"/>
  <c r="J751" i="4"/>
  <c r="J749" i="4"/>
  <c r="J746" i="4"/>
  <c r="J743" i="4"/>
  <c r="J738" i="4"/>
  <c r="J736" i="4"/>
  <c r="J734" i="4"/>
  <c r="J730" i="4"/>
  <c r="J728" i="4"/>
  <c r="J726" i="4"/>
  <c r="J725" i="4"/>
  <c r="J722" i="4"/>
  <c r="J717" i="4"/>
  <c r="J715" i="4"/>
  <c r="J713" i="4"/>
  <c r="J711" i="4"/>
  <c r="J710" i="4"/>
  <c r="J693" i="4"/>
  <c r="J652" i="4"/>
  <c r="J629" i="4"/>
  <c r="J614" i="4"/>
  <c r="J611" i="4"/>
  <c r="J605" i="4"/>
  <c r="J602" i="4"/>
  <c r="J599" i="4"/>
  <c r="J597" i="4"/>
  <c r="J594" i="4"/>
  <c r="J592" i="4"/>
  <c r="J591" i="4"/>
  <c r="J549" i="4"/>
  <c r="J537" i="4"/>
  <c r="J531" i="4"/>
  <c r="J514" i="4"/>
  <c r="J507" i="4"/>
  <c r="J489" i="4"/>
  <c r="J482" i="4"/>
  <c r="J416" i="4"/>
  <c r="J319" i="4"/>
  <c r="J464" i="4"/>
  <c r="J459" i="4"/>
  <c r="J454" i="4"/>
  <c r="J448" i="4"/>
  <c r="J449" i="4"/>
  <c r="J446" i="4"/>
  <c r="J431" i="4"/>
  <c r="J424" i="4"/>
  <c r="J420" i="4"/>
  <c r="J419" i="4"/>
  <c r="J418" i="4"/>
  <c r="J417" i="4"/>
  <c r="J414" i="4"/>
  <c r="J412" i="4"/>
  <c r="J409" i="4"/>
  <c r="J408" i="4" s="1"/>
  <c r="J406" i="4"/>
  <c r="J403" i="4"/>
  <c r="J402" i="4"/>
  <c r="J400" i="4"/>
  <c r="J398" i="4"/>
  <c r="J395" i="4"/>
  <c r="J393" i="4"/>
  <c r="J390" i="4"/>
  <c r="J388" i="4"/>
  <c r="J386" i="4"/>
  <c r="J380" i="4"/>
  <c r="J378" i="4"/>
  <c r="J368" i="4"/>
  <c r="J366" i="4"/>
  <c r="J364" i="4"/>
  <c r="J362" i="4"/>
  <c r="J355" i="4"/>
  <c r="J353" i="4"/>
  <c r="J350" i="4"/>
  <c r="J345" i="4"/>
  <c r="J343" i="4"/>
  <c r="J342" i="4"/>
  <c r="J339" i="4"/>
  <c r="J337" i="4"/>
  <c r="J332" i="4"/>
  <c r="J330" i="4"/>
  <c r="J328" i="4"/>
  <c r="J326" i="4"/>
  <c r="J325" i="4"/>
  <c r="J321" i="4"/>
  <c r="J318" i="4"/>
  <c r="J313" i="4"/>
  <c r="J310" i="4"/>
  <c r="J308" i="4"/>
  <c r="J306" i="4"/>
  <c r="J304" i="4"/>
  <c r="J288" i="4"/>
  <c r="J284" i="4"/>
  <c r="J282" i="4"/>
  <c r="J280" i="4"/>
  <c r="J276" i="4"/>
  <c r="J273" i="4"/>
  <c r="J270" i="4"/>
  <c r="J263" i="4"/>
  <c r="J256" i="4"/>
  <c r="J155" i="4"/>
  <c r="J134" i="4"/>
  <c r="J118" i="4"/>
  <c r="J114" i="4"/>
  <c r="J91" i="4"/>
  <c r="J89" i="4"/>
  <c r="J78" i="4"/>
  <c r="J76" i="4"/>
  <c r="J65" i="4"/>
  <c r="J62" i="4"/>
  <c r="J35" i="4"/>
  <c r="J28" i="4"/>
  <c r="J25" i="4"/>
  <c r="J12" i="4"/>
  <c r="J10" i="4" s="1"/>
  <c r="J61" i="990" l="1"/>
  <c r="J60" i="990" s="1"/>
  <c r="I61" i="990"/>
  <c r="I60" i="990" s="1"/>
  <c r="K62" i="990"/>
  <c r="K61" i="990" s="1"/>
  <c r="K60" i="990" s="1"/>
  <c r="J57" i="990"/>
  <c r="J56" i="990" s="1"/>
  <c r="I57" i="990"/>
  <c r="I56" i="990" s="1"/>
  <c r="K57" i="990"/>
  <c r="K56" i="990" s="1"/>
  <c r="J50" i="990"/>
  <c r="J49" i="990" s="1"/>
  <c r="I50" i="990"/>
  <c r="I49" i="990" s="1"/>
  <c r="K50" i="990"/>
  <c r="K49" i="990" s="1"/>
  <c r="J46" i="990"/>
  <c r="J45" i="990" s="1"/>
  <c r="J44" i="990" s="1"/>
  <c r="I46" i="990"/>
  <c r="I45" i="990" s="1"/>
  <c r="I44" i="990" s="1"/>
  <c r="K46" i="990"/>
  <c r="K45" i="990" s="1"/>
  <c r="K44" i="990" s="1"/>
  <c r="C1453" i="4" s="1"/>
  <c r="J40" i="990"/>
  <c r="J39" i="990" s="1"/>
  <c r="I40" i="990"/>
  <c r="I39" i="990" s="1"/>
  <c r="K40" i="990"/>
  <c r="K39" i="990" s="1"/>
  <c r="I18" i="990"/>
  <c r="I17" i="990" s="1"/>
  <c r="I21" i="990"/>
  <c r="I20" i="990" s="1"/>
  <c r="I14" i="990"/>
  <c r="I13" i="990" s="1"/>
  <c r="K59" i="990" l="1"/>
  <c r="K55" i="990"/>
  <c r="C1452" i="4" s="1"/>
  <c r="K48" i="990"/>
  <c r="C1446" i="4" s="1"/>
  <c r="K38" i="990"/>
  <c r="K25" i="990"/>
  <c r="J59" i="990"/>
  <c r="J55" i="990"/>
  <c r="J48" i="990"/>
  <c r="J38" i="990"/>
  <c r="J37" i="990" s="1"/>
  <c r="J25" i="990"/>
  <c r="K37" i="990" l="1"/>
  <c r="C1449" i="4"/>
  <c r="K24" i="990"/>
  <c r="J24" i="990"/>
  <c r="K43" i="990"/>
  <c r="J43" i="990"/>
  <c r="J54" i="990"/>
  <c r="J53" i="990" s="1"/>
  <c r="K54" i="990"/>
  <c r="J245" i="3"/>
  <c r="J244" i="3" s="1"/>
  <c r="J243" i="3" s="1"/>
  <c r="J235" i="3"/>
  <c r="J227" i="3"/>
  <c r="J219" i="3"/>
  <c r="J218" i="3" s="1"/>
  <c r="J217" i="3" s="1"/>
  <c r="J213" i="3"/>
  <c r="J212" i="3" s="1"/>
  <c r="J211" i="3" s="1"/>
  <c r="J210" i="3" s="1"/>
  <c r="J208" i="3"/>
  <c r="J203" i="3"/>
  <c r="J202" i="3" s="1"/>
  <c r="J192" i="3"/>
  <c r="J184" i="3"/>
  <c r="J181" i="3"/>
  <c r="J179" i="3"/>
  <c r="J174" i="3"/>
  <c r="J173" i="3" s="1"/>
  <c r="J170" i="3"/>
  <c r="J169" i="3" s="1"/>
  <c r="J168" i="3" s="1"/>
  <c r="J158" i="3"/>
  <c r="J152" i="3"/>
  <c r="J151" i="3" s="1"/>
  <c r="J146" i="3"/>
  <c r="J144" i="3"/>
  <c r="J141" i="3"/>
  <c r="J139" i="3"/>
  <c r="J134" i="3"/>
  <c r="J126" i="3"/>
  <c r="J118" i="3"/>
  <c r="J117" i="3" s="1"/>
  <c r="J104" i="3"/>
  <c r="J103" i="3" s="1"/>
  <c r="J101" i="3"/>
  <c r="J93" i="3"/>
  <c r="J85" i="3"/>
  <c r="J83" i="3"/>
  <c r="J76" i="3"/>
  <c r="J74" i="3"/>
  <c r="J67" i="3"/>
  <c r="J50" i="3"/>
  <c r="J48" i="3"/>
  <c r="J41" i="3"/>
  <c r="J31" i="3"/>
  <c r="J29" i="3"/>
  <c r="J21" i="3"/>
  <c r="J17" i="3"/>
  <c r="J16" i="3" s="1"/>
  <c r="J14" i="3"/>
  <c r="J13" i="3" s="1"/>
  <c r="J239" i="3"/>
  <c r="J233" i="3"/>
  <c r="J225" i="3"/>
  <c r="J205" i="3"/>
  <c r="J198" i="3"/>
  <c r="J197" i="3" s="1"/>
  <c r="J187" i="3"/>
  <c r="J186" i="3" s="1"/>
  <c r="J177" i="3"/>
  <c r="J160" i="3"/>
  <c r="J148" i="3"/>
  <c r="J136" i="3"/>
  <c r="J132" i="3"/>
  <c r="J124" i="3"/>
  <c r="J121" i="3"/>
  <c r="J120" i="3" s="1"/>
  <c r="J112" i="3"/>
  <c r="J110" i="3"/>
  <c r="J108" i="3"/>
  <c r="J99" i="3"/>
  <c r="J95" i="3"/>
  <c r="J91" i="3"/>
  <c r="J80" i="3"/>
  <c r="J78" i="3"/>
  <c r="J54" i="3"/>
  <c r="J52" i="3"/>
  <c r="J25" i="3"/>
  <c r="I245" i="3"/>
  <c r="I244" i="3" s="1"/>
  <c r="I243" i="3" s="1"/>
  <c r="I239" i="3"/>
  <c r="I235" i="3"/>
  <c r="I233" i="3"/>
  <c r="I227" i="3"/>
  <c r="I224" i="3" s="1"/>
  <c r="I220" i="3"/>
  <c r="I219" i="3" s="1"/>
  <c r="I218" i="3" s="1"/>
  <c r="I217" i="3" s="1"/>
  <c r="I213" i="3"/>
  <c r="I212" i="3" s="1"/>
  <c r="I211" i="3" s="1"/>
  <c r="I210" i="3" s="1"/>
  <c r="I208" i="3"/>
  <c r="I207" i="3" s="1"/>
  <c r="I205" i="3"/>
  <c r="I203" i="3"/>
  <c r="I202" i="3" s="1"/>
  <c r="I198" i="3"/>
  <c r="I197" i="3" s="1"/>
  <c r="I194" i="3"/>
  <c r="I192" i="3"/>
  <c r="I187" i="3"/>
  <c r="I186" i="3" s="1"/>
  <c r="I184" i="3"/>
  <c r="I183" i="3" s="1"/>
  <c r="I181" i="3"/>
  <c r="I179" i="3"/>
  <c r="I177" i="3"/>
  <c r="I174" i="3"/>
  <c r="I173" i="3" s="1"/>
  <c r="I170" i="3"/>
  <c r="I169" i="3" s="1"/>
  <c r="I168" i="3" s="1"/>
  <c r="I162" i="3"/>
  <c r="I160" i="3"/>
  <c r="I158" i="3"/>
  <c r="I152" i="3"/>
  <c r="I151" i="3" s="1"/>
  <c r="I148" i="3"/>
  <c r="I146" i="3"/>
  <c r="I144" i="3"/>
  <c r="I141" i="3"/>
  <c r="I139" i="3"/>
  <c r="I136" i="3"/>
  <c r="I134" i="3"/>
  <c r="I132" i="3"/>
  <c r="I128" i="3"/>
  <c r="I126" i="3"/>
  <c r="I124" i="3"/>
  <c r="I121" i="3"/>
  <c r="I120" i="3" s="1"/>
  <c r="I118" i="3"/>
  <c r="I117" i="3" s="1"/>
  <c r="I112" i="3"/>
  <c r="I110" i="3"/>
  <c r="I108" i="3"/>
  <c r="I104" i="3"/>
  <c r="I103" i="3" s="1"/>
  <c r="I101" i="3"/>
  <c r="I99" i="3"/>
  <c r="I96" i="3"/>
  <c r="I95" i="3" s="1"/>
  <c r="I93" i="3"/>
  <c r="I91" i="3"/>
  <c r="I88" i="3"/>
  <c r="I85" i="3"/>
  <c r="I83" i="3"/>
  <c r="I80" i="3"/>
  <c r="I78" i="3"/>
  <c r="I76" i="3"/>
  <c r="I74" i="3"/>
  <c r="I71" i="3"/>
  <c r="I67" i="3"/>
  <c r="I64" i="3"/>
  <c r="I61" i="3"/>
  <c r="I54" i="3"/>
  <c r="I52" i="3"/>
  <c r="I50" i="3"/>
  <c r="I48" i="3"/>
  <c r="I41" i="3"/>
  <c r="I31" i="3"/>
  <c r="I29" i="3"/>
  <c r="I27" i="3"/>
  <c r="I25" i="3"/>
  <c r="I23" i="3"/>
  <c r="I21" i="3"/>
  <c r="I17" i="3"/>
  <c r="I16" i="3" s="1"/>
  <c r="I14" i="3"/>
  <c r="I13" i="3" s="1"/>
  <c r="I7" i="3"/>
  <c r="K1382" i="4"/>
  <c r="K1380" i="4"/>
  <c r="K1378" i="4"/>
  <c r="K1376" i="4"/>
  <c r="K1363" i="4"/>
  <c r="K1356" i="4"/>
  <c r="K1349" i="4"/>
  <c r="K1347" i="4"/>
  <c r="K1346" i="4"/>
  <c r="K1343" i="4"/>
  <c r="K1341" i="4"/>
  <c r="K1339" i="4"/>
  <c r="K1337" i="4"/>
  <c r="K997" i="4"/>
  <c r="K995" i="4"/>
  <c r="K993" i="4"/>
  <c r="K991" i="4"/>
  <c r="K989" i="4"/>
  <c r="K783" i="4"/>
  <c r="K753" i="4"/>
  <c r="K720" i="4"/>
  <c r="K690" i="4"/>
  <c r="K572" i="4"/>
  <c r="K503" i="4"/>
  <c r="K474" i="4"/>
  <c r="K469" i="4"/>
  <c r="K58" i="4"/>
  <c r="K56" i="4"/>
  <c r="K54" i="4"/>
  <c r="K52" i="4"/>
  <c r="K53" i="990" l="1"/>
  <c r="E9" i="991" s="1"/>
  <c r="J183" i="3"/>
  <c r="I189" i="3"/>
  <c r="J47" i="3"/>
  <c r="J56" i="3"/>
  <c r="J194" i="3"/>
  <c r="J189" i="3" s="1"/>
  <c r="J128" i="3"/>
  <c r="J123" i="3" s="1"/>
  <c r="J88" i="3"/>
  <c r="J87" i="3" s="1"/>
  <c r="J71" i="3"/>
  <c r="J70" i="3" s="1"/>
  <c r="I56" i="3"/>
  <c r="D9" i="991"/>
  <c r="I34" i="3"/>
  <c r="I176" i="3"/>
  <c r="I143" i="3"/>
  <c r="J232" i="3"/>
  <c r="J201" i="3"/>
  <c r="J200" i="3" s="1"/>
  <c r="J162" i="3"/>
  <c r="J154" i="3" s="1"/>
  <c r="J138" i="3"/>
  <c r="J107" i="3"/>
  <c r="J82" i="3"/>
  <c r="J34" i="3"/>
  <c r="J20" i="3"/>
  <c r="J19" i="3" s="1"/>
  <c r="I154" i="3"/>
  <c r="I98" i="3"/>
  <c r="I82" i="3"/>
  <c r="I47" i="3"/>
  <c r="I70" i="3"/>
  <c r="I87" i="3"/>
  <c r="I138" i="3"/>
  <c r="J143" i="3"/>
  <c r="J176" i="3"/>
  <c r="J224" i="3"/>
  <c r="I107" i="3"/>
  <c r="I131" i="3"/>
  <c r="I201" i="3"/>
  <c r="I200" i="3" s="1"/>
  <c r="J6" i="3"/>
  <c r="I20" i="3"/>
  <c r="I19" i="3" s="1"/>
  <c r="I63" i="3"/>
  <c r="I123" i="3"/>
  <c r="I232" i="3"/>
  <c r="J63" i="3"/>
  <c r="J98" i="3"/>
  <c r="J131" i="3"/>
  <c r="I6" i="3"/>
  <c r="K1390" i="4"/>
  <c r="K1389" i="4" s="1"/>
  <c r="K1387" i="4"/>
  <c r="K1384" i="4"/>
  <c r="K1375" i="4"/>
  <c r="K1370" i="4"/>
  <c r="K1367" i="4"/>
  <c r="K1364" i="4"/>
  <c r="K1362" i="4"/>
  <c r="K1359" i="4"/>
  <c r="K1357" i="4"/>
  <c r="K1352" i="4"/>
  <c r="K1345" i="4"/>
  <c r="K1336" i="4"/>
  <c r="K1331" i="4"/>
  <c r="K1330" i="4" s="1"/>
  <c r="K1328" i="4"/>
  <c r="K1326" i="4"/>
  <c r="K1310" i="4"/>
  <c r="K1309" i="4" s="1"/>
  <c r="K1307" i="4"/>
  <c r="K1306" i="4" s="1"/>
  <c r="K1304" i="4"/>
  <c r="K1303" i="4" s="1"/>
  <c r="K1296" i="4"/>
  <c r="K1291" i="4"/>
  <c r="K1285" i="4"/>
  <c r="K1276" i="4"/>
  <c r="K1272" i="4"/>
  <c r="K1270" i="4"/>
  <c r="K1264" i="4"/>
  <c r="K1262" i="4"/>
  <c r="K1259" i="4"/>
  <c r="K1257" i="4"/>
  <c r="K1252" i="4"/>
  <c r="K1245" i="4"/>
  <c r="K1236" i="4"/>
  <c r="K1231" i="4"/>
  <c r="K1228" i="4"/>
  <c r="K1226" i="4"/>
  <c r="K1222" i="4"/>
  <c r="K1220" i="4"/>
  <c r="K1217" i="4"/>
  <c r="K1209" i="4"/>
  <c r="K1208" i="4" s="1"/>
  <c r="K1204" i="4"/>
  <c r="K1203" i="4" s="1"/>
  <c r="K1198" i="4"/>
  <c r="K1197" i="4" s="1"/>
  <c r="K1189" i="4"/>
  <c r="K1188" i="4" s="1"/>
  <c r="K1185" i="4"/>
  <c r="K1183" i="4"/>
  <c r="K1180" i="4"/>
  <c r="K1177" i="4"/>
  <c r="K1175" i="4"/>
  <c r="K1172" i="4"/>
  <c r="K1170" i="4"/>
  <c r="K1165" i="4"/>
  <c r="K1158" i="4"/>
  <c r="K1157" i="4" s="1"/>
  <c r="K1149" i="4"/>
  <c r="K1148" i="4" s="1"/>
  <c r="K1144" i="4"/>
  <c r="K1143" i="4" s="1"/>
  <c r="K1141" i="4"/>
  <c r="K1139" i="4"/>
  <c r="K1135" i="4"/>
  <c r="K1133" i="4"/>
  <c r="K1132" i="4" s="1"/>
  <c r="K1130" i="4"/>
  <c r="K1129" i="4" s="1"/>
  <c r="K1097" i="4"/>
  <c r="K1095" i="4"/>
  <c r="K1088" i="4"/>
  <c r="K1080" i="4"/>
  <c r="K1071" i="4"/>
  <c r="K1069" i="4"/>
  <c r="K1067" i="4"/>
  <c r="K1064" i="4"/>
  <c r="K1055" i="4"/>
  <c r="K1049" i="4"/>
  <c r="K1045" i="4" s="1"/>
  <c r="K1043" i="4"/>
  <c r="K1041" i="4"/>
  <c r="K1038" i="4"/>
  <c r="K1036" i="4"/>
  <c r="K1031" i="4"/>
  <c r="K1024" i="4"/>
  <c r="K1010" i="4"/>
  <c r="K1009" i="4" s="1"/>
  <c r="K1000" i="4"/>
  <c r="K999" i="4" s="1"/>
  <c r="K998" i="4" s="1"/>
  <c r="K996" i="4"/>
  <c r="K994" i="4"/>
  <c r="K992" i="4"/>
  <c r="K990" i="4"/>
  <c r="K988" i="4"/>
  <c r="K984" i="4"/>
  <c r="K981" i="4"/>
  <c r="K978" i="4"/>
  <c r="K977" i="4" s="1"/>
  <c r="K944" i="4"/>
  <c r="K943" i="4" s="1"/>
  <c r="K942" i="4" s="1"/>
  <c r="K941" i="4" s="1"/>
  <c r="K939" i="4"/>
  <c r="K938" i="4" s="1"/>
  <c r="K937" i="4" s="1"/>
  <c r="K936" i="4" s="1"/>
  <c r="K916" i="4"/>
  <c r="K911" i="4"/>
  <c r="K904" i="4"/>
  <c r="K899" i="4" s="1"/>
  <c r="K897" i="4"/>
  <c r="K896" i="4" s="1"/>
  <c r="K890" i="4"/>
  <c r="K889" i="4" s="1"/>
  <c r="K886" i="4"/>
  <c r="K884" i="4"/>
  <c r="K882" i="4"/>
  <c r="K879" i="4"/>
  <c r="K878" i="4" s="1"/>
  <c r="K876" i="4"/>
  <c r="K875" i="4" s="1"/>
  <c r="K871" i="4"/>
  <c r="K869" i="4"/>
  <c r="K867" i="4"/>
  <c r="K863" i="4"/>
  <c r="K861" i="4"/>
  <c r="K858" i="4"/>
  <c r="K855" i="4"/>
  <c r="K853" i="4"/>
  <c r="K850" i="4"/>
  <c r="K848" i="4"/>
  <c r="K846" i="4"/>
  <c r="K843" i="4"/>
  <c r="K831" i="4"/>
  <c r="K830" i="4" s="1"/>
  <c r="K828" i="4"/>
  <c r="K826" i="4"/>
  <c r="K822" i="4"/>
  <c r="K817" i="4"/>
  <c r="K814" i="4"/>
  <c r="K812" i="4"/>
  <c r="K796" i="4"/>
  <c r="K795" i="4" s="1"/>
  <c r="K790" i="4"/>
  <c r="K782" i="4"/>
  <c r="K777" i="4"/>
  <c r="K776" i="4" s="1"/>
  <c r="K775" i="4" s="1"/>
  <c r="K774" i="4" s="1"/>
  <c r="K765" i="4"/>
  <c r="K763" i="4"/>
  <c r="K756" i="4"/>
  <c r="K755" i="4" s="1"/>
  <c r="K752" i="4"/>
  <c r="K748" i="4"/>
  <c r="K745" i="4"/>
  <c r="K744" i="4" s="1"/>
  <c r="K742" i="4"/>
  <c r="K741" i="4" s="1"/>
  <c r="K737" i="4"/>
  <c r="K735" i="4"/>
  <c r="K733" i="4"/>
  <c r="K729" i="4"/>
  <c r="K727" i="4"/>
  <c r="K724" i="4"/>
  <c r="K721" i="4"/>
  <c r="K719" i="4"/>
  <c r="K716" i="4"/>
  <c r="K714" i="4"/>
  <c r="K712" i="4"/>
  <c r="K709" i="4"/>
  <c r="K692" i="4"/>
  <c r="K691" i="4" s="1"/>
  <c r="K689" i="4"/>
  <c r="K678" i="4"/>
  <c r="K677" i="4" s="1"/>
  <c r="K675" i="4"/>
  <c r="K673" i="4"/>
  <c r="K657" i="4"/>
  <c r="K656" i="4" s="1"/>
  <c r="K651" i="4"/>
  <c r="K650" i="4" s="1"/>
  <c r="K628" i="4"/>
  <c r="K621" i="4"/>
  <c r="K613" i="4"/>
  <c r="K612" i="4" s="1"/>
  <c r="K610" i="4"/>
  <c r="K609" i="4" s="1"/>
  <c r="K604" i="4"/>
  <c r="K598" i="4"/>
  <c r="K596" i="4"/>
  <c r="K593" i="4"/>
  <c r="K590" i="4"/>
  <c r="K571" i="4"/>
  <c r="K557" i="4"/>
  <c r="K556" i="4" s="1"/>
  <c r="K552" i="4"/>
  <c r="K551" i="4" s="1"/>
  <c r="K548" i="4"/>
  <c r="K536" i="4"/>
  <c r="K535" i="4" s="1"/>
  <c r="K530" i="4"/>
  <c r="K529" i="4" s="1"/>
  <c r="K522" i="4"/>
  <c r="K513" i="4"/>
  <c r="K512" i="4" s="1"/>
  <c r="K506" i="4"/>
  <c r="K502" i="4"/>
  <c r="K494" i="4"/>
  <c r="K488" i="4"/>
  <c r="K481" i="4"/>
  <c r="K473" i="4"/>
  <c r="K468" i="4"/>
  <c r="K463" i="4"/>
  <c r="K458" i="4"/>
  <c r="K453" i="4"/>
  <c r="K447" i="4"/>
  <c r="K445" i="4"/>
  <c r="K440" i="4"/>
  <c r="K437" i="4"/>
  <c r="K434" i="4"/>
  <c r="K432" i="4"/>
  <c r="K430" i="4"/>
  <c r="K427" i="4"/>
  <c r="K423" i="4"/>
  <c r="K422" i="4" s="1"/>
  <c r="K421" i="4" s="1"/>
  <c r="K415" i="4"/>
  <c r="K413" i="4"/>
  <c r="K411" i="4"/>
  <c r="K405" i="4"/>
  <c r="K404" i="4" s="1"/>
  <c r="K401" i="4"/>
  <c r="K399" i="4"/>
  <c r="K397" i="4"/>
  <c r="K394" i="4"/>
  <c r="K392" i="4"/>
  <c r="K389" i="4"/>
  <c r="K387" i="4"/>
  <c r="K385" i="4"/>
  <c r="K379" i="4"/>
  <c r="K365" i="4"/>
  <c r="K363" i="4"/>
  <c r="K361" i="4"/>
  <c r="K354" i="4"/>
  <c r="K352" i="4"/>
  <c r="K344" i="4"/>
  <c r="K341" i="4"/>
  <c r="K338" i="4"/>
  <c r="K336" i="4"/>
  <c r="K331" i="4"/>
  <c r="K329" i="4"/>
  <c r="K324" i="4"/>
  <c r="K320" i="4"/>
  <c r="K317" i="4"/>
  <c r="K312" i="4"/>
  <c r="K309" i="4"/>
  <c r="K305" i="4"/>
  <c r="K303" i="4"/>
  <c r="K295" i="4"/>
  <c r="K293" i="4"/>
  <c r="K289" i="4"/>
  <c r="K287" i="4"/>
  <c r="K285" i="4"/>
  <c r="K283" i="4"/>
  <c r="K281" i="4"/>
  <c r="K279" i="4"/>
  <c r="K275" i="4"/>
  <c r="K274" i="4" s="1"/>
  <c r="K272" i="4"/>
  <c r="K271" i="4" s="1"/>
  <c r="K269" i="4"/>
  <c r="K268" i="4" s="1"/>
  <c r="K262" i="4"/>
  <c r="K261" i="4" s="1"/>
  <c r="K260" i="4" s="1"/>
  <c r="K259" i="4" s="1"/>
  <c r="K258" i="4" s="1"/>
  <c r="K255" i="4"/>
  <c r="K163" i="4"/>
  <c r="K154" i="4"/>
  <c r="K132" i="4"/>
  <c r="K117" i="4"/>
  <c r="K113" i="4"/>
  <c r="K90" i="4"/>
  <c r="K74" i="4"/>
  <c r="K63" i="4"/>
  <c r="K60" i="4"/>
  <c r="K57" i="4"/>
  <c r="K55" i="4"/>
  <c r="K53" i="4"/>
  <c r="K51" i="4"/>
  <c r="K45" i="4"/>
  <c r="K41" i="4"/>
  <c r="K38" i="4"/>
  <c r="K33" i="4"/>
  <c r="K26" i="4"/>
  <c r="K23" i="4"/>
  <c r="K18" i="4"/>
  <c r="I33" i="3" l="1"/>
  <c r="J33" i="3"/>
  <c r="K927" i="4"/>
  <c r="K928" i="4"/>
  <c r="K789" i="4"/>
  <c r="K816" i="4"/>
  <c r="K539" i="4"/>
  <c r="K127" i="4"/>
  <c r="K915" i="4"/>
  <c r="K1087" i="4"/>
  <c r="K1219" i="4"/>
  <c r="K1335" i="4"/>
  <c r="K781" i="4"/>
  <c r="K980" i="4"/>
  <c r="K1235" i="4"/>
  <c r="K1295" i="4"/>
  <c r="K983" i="4"/>
  <c r="K1023" i="4"/>
  <c r="K1008" i="4" s="1"/>
  <c r="K1054" i="4"/>
  <c r="K1244" i="4"/>
  <c r="K1275" i="4"/>
  <c r="K1383" i="4"/>
  <c r="K1230" i="4"/>
  <c r="K1290" i="4"/>
  <c r="K910" i="4"/>
  <c r="K1216" i="4"/>
  <c r="K1284" i="4"/>
  <c r="K1386" i="4"/>
  <c r="K1079" i="4"/>
  <c r="K1063" i="4"/>
  <c r="K762" i="4"/>
  <c r="K511" i="4"/>
  <c r="K467" i="4"/>
  <c r="K521" i="4"/>
  <c r="K472" i="4"/>
  <c r="K623" i="4"/>
  <c r="K620" i="4"/>
  <c r="J223" i="3"/>
  <c r="K360" i="4"/>
  <c r="K1351" i="4"/>
  <c r="I223" i="3"/>
  <c r="K442" i="4"/>
  <c r="O15" i="990"/>
  <c r="I46" i="3"/>
  <c r="K462" i="4"/>
  <c r="K426" i="4"/>
  <c r="K436" i="4"/>
  <c r="K451" i="4"/>
  <c r="I172" i="3"/>
  <c r="K348" i="4"/>
  <c r="K439" i="4"/>
  <c r="K457" i="4"/>
  <c r="K480" i="4"/>
  <c r="K1366" i="4"/>
  <c r="J172" i="3"/>
  <c r="K505" i="4"/>
  <c r="K852" i="4"/>
  <c r="I5" i="3"/>
  <c r="K254" i="4"/>
  <c r="K153" i="4"/>
  <c r="K73" i="4"/>
  <c r="K44" i="4"/>
  <c r="K17" i="4"/>
  <c r="K1374" i="4"/>
  <c r="K1344" i="4"/>
  <c r="K570" i="4"/>
  <c r="K501" i="4"/>
  <c r="I69" i="3"/>
  <c r="J106" i="3"/>
  <c r="J69" i="3"/>
  <c r="J46" i="3"/>
  <c r="J5" i="3"/>
  <c r="I106" i="3"/>
  <c r="K1361" i="4"/>
  <c r="K1325" i="4"/>
  <c r="K1324" i="4" s="1"/>
  <c r="K1251" i="4"/>
  <c r="K1138" i="4"/>
  <c r="K1137" i="4" s="1"/>
  <c r="K1040" i="4"/>
  <c r="K1030" i="4"/>
  <c r="K935" i="4"/>
  <c r="O22" i="990" s="1"/>
  <c r="K857" i="4"/>
  <c r="K718" i="4"/>
  <c r="K672" i="4"/>
  <c r="K671" i="4" s="1"/>
  <c r="K429" i="4"/>
  <c r="K396" i="4"/>
  <c r="K316" i="4"/>
  <c r="K87" i="4"/>
  <c r="K59" i="4"/>
  <c r="K37" i="4"/>
  <c r="K550" i="4"/>
  <c r="K987" i="4"/>
  <c r="K384" i="4"/>
  <c r="K278" i="4"/>
  <c r="K277" i="4" s="1"/>
  <c r="K302" i="4"/>
  <c r="K582" i="4"/>
  <c r="K821" i="4"/>
  <c r="K820" i="4" s="1"/>
  <c r="K1174" i="4"/>
  <c r="K1225" i="4"/>
  <c r="K351" i="4"/>
  <c r="K391" i="4"/>
  <c r="K649" i="4"/>
  <c r="K747" i="4"/>
  <c r="K1261" i="4"/>
  <c r="K608" i="4"/>
  <c r="K881" i="4"/>
  <c r="K1147" i="4"/>
  <c r="K1302" i="4"/>
  <c r="K22" i="4"/>
  <c r="K50" i="4"/>
  <c r="K112" i="4"/>
  <c r="K407" i="4"/>
  <c r="K723" i="4"/>
  <c r="K842" i="4"/>
  <c r="K1164" i="4"/>
  <c r="K1187" i="4"/>
  <c r="K595" i="4"/>
  <c r="K708" i="4"/>
  <c r="K732" i="4"/>
  <c r="K811" i="4"/>
  <c r="K1090" i="4"/>
  <c r="K1179" i="4"/>
  <c r="K292" i="4"/>
  <c r="K1066" i="4"/>
  <c r="K1128" i="4"/>
  <c r="K335" i="4"/>
  <c r="K528" i="4"/>
  <c r="K788" i="4"/>
  <c r="J1296" i="4"/>
  <c r="J1295" i="4" s="1"/>
  <c r="I1296" i="4"/>
  <c r="J1291" i="4"/>
  <c r="J1290" i="4" s="1"/>
  <c r="I1291" i="4"/>
  <c r="J1285" i="4"/>
  <c r="J1284" i="4" s="1"/>
  <c r="I1285" i="4"/>
  <c r="J1276" i="4"/>
  <c r="J1275" i="4" s="1"/>
  <c r="I1276" i="4"/>
  <c r="J1272" i="4"/>
  <c r="I1272" i="4"/>
  <c r="J1270" i="4"/>
  <c r="I1270" i="4"/>
  <c r="I1267" i="4"/>
  <c r="J1264" i="4"/>
  <c r="I1264" i="4"/>
  <c r="J1262" i="4"/>
  <c r="I1262" i="4"/>
  <c r="J1259" i="4"/>
  <c r="I1259" i="4"/>
  <c r="J1257" i="4"/>
  <c r="I1257" i="4"/>
  <c r="J1252" i="4"/>
  <c r="I1252" i="4"/>
  <c r="J1245" i="4"/>
  <c r="J1244" i="4" s="1"/>
  <c r="I1245" i="4"/>
  <c r="J1236" i="4"/>
  <c r="J1235" i="4" s="1"/>
  <c r="I1236" i="4"/>
  <c r="J1231" i="4"/>
  <c r="J1230" i="4" s="1"/>
  <c r="I1231" i="4"/>
  <c r="J1228" i="4"/>
  <c r="I1228" i="4"/>
  <c r="J1226" i="4"/>
  <c r="I1226" i="4"/>
  <c r="J1222" i="4"/>
  <c r="I1222" i="4"/>
  <c r="J1220" i="4"/>
  <c r="J1219" i="4" s="1"/>
  <c r="I1220" i="4"/>
  <c r="J1217" i="4"/>
  <c r="J1216" i="4" s="1"/>
  <c r="I1217" i="4"/>
  <c r="K1373" i="4" l="1"/>
  <c r="K976" i="4"/>
  <c r="K975" i="4" s="1"/>
  <c r="I222" i="3"/>
  <c r="J222" i="3"/>
  <c r="K810" i="4"/>
  <c r="K1234" i="4"/>
  <c r="K21" i="4"/>
  <c r="K538" i="4"/>
  <c r="K527" i="4" s="1"/>
  <c r="K1274" i="4"/>
  <c r="K1215" i="4"/>
  <c r="K1224" i="4"/>
  <c r="K909" i="4"/>
  <c r="K780" i="4"/>
  <c r="K914" i="4"/>
  <c r="K510" i="4"/>
  <c r="K471" i="4"/>
  <c r="K466" i="4"/>
  <c r="K520" i="4"/>
  <c r="K560" i="4"/>
  <c r="I1219" i="4"/>
  <c r="I1230" i="4"/>
  <c r="I1235" i="4"/>
  <c r="I1275" i="4"/>
  <c r="I1284" i="4"/>
  <c r="I1290" i="4"/>
  <c r="I1295" i="4"/>
  <c r="I1216" i="4"/>
  <c r="I1244" i="4"/>
  <c r="I45" i="3"/>
  <c r="I4" i="3" s="1"/>
  <c r="K648" i="4"/>
  <c r="K1127" i="4"/>
  <c r="K1053" i="4"/>
  <c r="K841" i="4"/>
  <c r="K72" i="4"/>
  <c r="K425" i="4"/>
  <c r="K504" i="4"/>
  <c r="K479" i="4"/>
  <c r="K787" i="4"/>
  <c r="K456" i="4"/>
  <c r="K267" i="4"/>
  <c r="K253" i="4"/>
  <c r="K111" i="4"/>
  <c r="K36" i="4"/>
  <c r="K1334" i="4"/>
  <c r="K986" i="4"/>
  <c r="K500" i="4"/>
  <c r="K49" i="4"/>
  <c r="J45" i="3"/>
  <c r="J4" i="3" s="1"/>
  <c r="K1350" i="4"/>
  <c r="K1029" i="4"/>
  <c r="K731" i="4"/>
  <c r="K707" i="4"/>
  <c r="K1301" i="4"/>
  <c r="K1163" i="4"/>
  <c r="K1146" i="4" s="1"/>
  <c r="J1225" i="4"/>
  <c r="J1224" i="4" s="1"/>
  <c r="I1225" i="4"/>
  <c r="J1251" i="4"/>
  <c r="I1251" i="4"/>
  <c r="J1261" i="4"/>
  <c r="I1261" i="4"/>
  <c r="J1234" i="4"/>
  <c r="I1266" i="4"/>
  <c r="J1274" i="4"/>
  <c r="J1215" i="4"/>
  <c r="K1333" i="4" l="1"/>
  <c r="K1300" i="4" s="1"/>
  <c r="K1214" i="4"/>
  <c r="J216" i="3"/>
  <c r="I216" i="3"/>
  <c r="I247" i="3" s="1"/>
  <c r="I1234" i="4"/>
  <c r="I1215" i="4"/>
  <c r="K779" i="4"/>
  <c r="K908" i="4"/>
  <c r="I1274" i="4"/>
  <c r="K913" i="4"/>
  <c r="K926" i="4"/>
  <c r="K515" i="4"/>
  <c r="K509" i="4" s="1"/>
  <c r="K470" i="4"/>
  <c r="K465" i="4"/>
  <c r="I1224" i="4"/>
  <c r="K1126" i="4"/>
  <c r="K1007" i="4"/>
  <c r="K974" i="4" s="1"/>
  <c r="D11" i="991"/>
  <c r="K455" i="4"/>
  <c r="K478" i="4"/>
  <c r="K48" i="4"/>
  <c r="J247" i="3"/>
  <c r="E11" i="991"/>
  <c r="K252" i="4"/>
  <c r="K251" i="4" s="1"/>
  <c r="J1214" i="4"/>
  <c r="I1250" i="4"/>
  <c r="J944" i="4"/>
  <c r="J943" i="4" s="1"/>
  <c r="J942" i="4" s="1"/>
  <c r="J941" i="4" s="1"/>
  <c r="I944" i="4"/>
  <c r="J939" i="4"/>
  <c r="J938" i="4" s="1"/>
  <c r="J937" i="4" s="1"/>
  <c r="J936" i="4" s="1"/>
  <c r="I939" i="4"/>
  <c r="J1390" i="4"/>
  <c r="J1389" i="4" s="1"/>
  <c r="J1387" i="4"/>
  <c r="J1386" i="4" s="1"/>
  <c r="J1384" i="4"/>
  <c r="J1383" i="4" s="1"/>
  <c r="J1375" i="4"/>
  <c r="J1370" i="4"/>
  <c r="J1367" i="4"/>
  <c r="J1364" i="4"/>
  <c r="J1362" i="4"/>
  <c r="J1359" i="4"/>
  <c r="J1357" i="4"/>
  <c r="J1352" i="4"/>
  <c r="J1345" i="4"/>
  <c r="J1336" i="4"/>
  <c r="J1335" i="4" s="1"/>
  <c r="J1331" i="4"/>
  <c r="J1330" i="4" s="1"/>
  <c r="J1328" i="4"/>
  <c r="J1326" i="4"/>
  <c r="J1310" i="4"/>
  <c r="J1309" i="4" s="1"/>
  <c r="J1307" i="4"/>
  <c r="J1306" i="4" s="1"/>
  <c r="J1304" i="4"/>
  <c r="J1303" i="4" s="1"/>
  <c r="J1209" i="4"/>
  <c r="J1208" i="4" s="1"/>
  <c r="J1204" i="4"/>
  <c r="J1203" i="4" s="1"/>
  <c r="J1198" i="4"/>
  <c r="J1197" i="4" s="1"/>
  <c r="J1189" i="4"/>
  <c r="J1188" i="4" s="1"/>
  <c r="J1185" i="4"/>
  <c r="J1183" i="4"/>
  <c r="J1180" i="4"/>
  <c r="J1177" i="4"/>
  <c r="J1175" i="4"/>
  <c r="J1172" i="4"/>
  <c r="J1170" i="4"/>
  <c r="J1165" i="4"/>
  <c r="J1158" i="4"/>
  <c r="J1157" i="4" s="1"/>
  <c r="J1149" i="4"/>
  <c r="J1148" i="4" s="1"/>
  <c r="J1144" i="4"/>
  <c r="J1143" i="4" s="1"/>
  <c r="J1141" i="4"/>
  <c r="J1139" i="4"/>
  <c r="J1135" i="4"/>
  <c r="J1133" i="4"/>
  <c r="J1132" i="4" s="1"/>
  <c r="J1130" i="4"/>
  <c r="J1129" i="4" s="1"/>
  <c r="J1097" i="4"/>
  <c r="J1095" i="4"/>
  <c r="J1088" i="4"/>
  <c r="J1087" i="4" s="1"/>
  <c r="J1080" i="4"/>
  <c r="J1079" i="4" s="1"/>
  <c r="J1071" i="4"/>
  <c r="J1069" i="4"/>
  <c r="J1067" i="4"/>
  <c r="J1064" i="4"/>
  <c r="J1063" i="4" s="1"/>
  <c r="J1055" i="4"/>
  <c r="J1054" i="4" s="1"/>
  <c r="J1049" i="4"/>
  <c r="J1046" i="4"/>
  <c r="J1043" i="4"/>
  <c r="J1041" i="4"/>
  <c r="J1038" i="4"/>
  <c r="J1036" i="4"/>
  <c r="J1031" i="4"/>
  <c r="J1024" i="4"/>
  <c r="J1023" i="4" s="1"/>
  <c r="J1010" i="4"/>
  <c r="J1009" i="4" s="1"/>
  <c r="J1000" i="4"/>
  <c r="J999" i="4" s="1"/>
  <c r="J998" i="4" s="1"/>
  <c r="J996" i="4"/>
  <c r="J994" i="4"/>
  <c r="J992" i="4"/>
  <c r="J990" i="4"/>
  <c r="J988" i="4"/>
  <c r="J984" i="4"/>
  <c r="J983" i="4" s="1"/>
  <c r="J981" i="4"/>
  <c r="J980" i="4" s="1"/>
  <c r="J978" i="4"/>
  <c r="J977" i="4" s="1"/>
  <c r="J929" i="4"/>
  <c r="J928" i="4" s="1"/>
  <c r="J916" i="4"/>
  <c r="J915" i="4" s="1"/>
  <c r="J914" i="4" s="1"/>
  <c r="J913" i="4" s="1"/>
  <c r="J911" i="4"/>
  <c r="J910" i="4" s="1"/>
  <c r="J909" i="4" s="1"/>
  <c r="J908" i="4" s="1"/>
  <c r="J904" i="4"/>
  <c r="J899" i="4" s="1"/>
  <c r="J897" i="4"/>
  <c r="J896" i="4" s="1"/>
  <c r="J890" i="4"/>
  <c r="J889" i="4" s="1"/>
  <c r="J886" i="4"/>
  <c r="J884" i="4"/>
  <c r="J882" i="4"/>
  <c r="J879" i="4"/>
  <c r="J878" i="4" s="1"/>
  <c r="J876" i="4"/>
  <c r="J875" i="4" s="1"/>
  <c r="J871" i="4"/>
  <c r="J869" i="4"/>
  <c r="J867" i="4"/>
  <c r="J863" i="4"/>
  <c r="J861" i="4"/>
  <c r="J858" i="4"/>
  <c r="J855" i="4"/>
  <c r="J853" i="4"/>
  <c r="J850" i="4"/>
  <c r="J848" i="4"/>
  <c r="J846" i="4"/>
  <c r="J843" i="4"/>
  <c r="J831" i="4"/>
  <c r="J830" i="4" s="1"/>
  <c r="J828" i="4"/>
  <c r="J826" i="4"/>
  <c r="J822" i="4"/>
  <c r="J817" i="4"/>
  <c r="J814" i="4"/>
  <c r="J812" i="4"/>
  <c r="J796" i="4"/>
  <c r="J795" i="4" s="1"/>
  <c r="J790" i="4"/>
  <c r="J782" i="4"/>
  <c r="J781" i="4" s="1"/>
  <c r="J780" i="4" s="1"/>
  <c r="J779" i="4" s="1"/>
  <c r="J777" i="4"/>
  <c r="J776" i="4" s="1"/>
  <c r="J775" i="4" s="1"/>
  <c r="J774" i="4" s="1"/>
  <c r="J770" i="4"/>
  <c r="J765" i="4" s="1"/>
  <c r="J763" i="4"/>
  <c r="J762" i="4" s="1"/>
  <c r="J756" i="4"/>
  <c r="J755" i="4" s="1"/>
  <c r="J752" i="4"/>
  <c r="J750" i="4"/>
  <c r="J748" i="4"/>
  <c r="J745" i="4"/>
  <c r="J744" i="4" s="1"/>
  <c r="J742" i="4"/>
  <c r="J741" i="4" s="1"/>
  <c r="J737" i="4"/>
  <c r="J735" i="4"/>
  <c r="J733" i="4"/>
  <c r="J729" i="4"/>
  <c r="J727" i="4"/>
  <c r="J724" i="4"/>
  <c r="J721" i="4"/>
  <c r="J719" i="4"/>
  <c r="J716" i="4"/>
  <c r="J714" i="4"/>
  <c r="J712" i="4"/>
  <c r="J709" i="4"/>
  <c r="J692" i="4"/>
  <c r="J691" i="4" s="1"/>
  <c r="J689" i="4"/>
  <c r="J678" i="4"/>
  <c r="J677" i="4" s="1"/>
  <c r="J675" i="4"/>
  <c r="J673" i="4"/>
  <c r="J657" i="4"/>
  <c r="J656" i="4" s="1"/>
  <c r="J651" i="4"/>
  <c r="J650" i="4" s="1"/>
  <c r="J628" i="4"/>
  <c r="J623" i="4" s="1"/>
  <c r="J621" i="4"/>
  <c r="J620" i="4" s="1"/>
  <c r="J613" i="4"/>
  <c r="J612" i="4" s="1"/>
  <c r="J610" i="4"/>
  <c r="J609" i="4" s="1"/>
  <c r="J604" i="4"/>
  <c r="J598" i="4"/>
  <c r="J596" i="4"/>
  <c r="J593" i="4"/>
  <c r="J590" i="4"/>
  <c r="J571" i="4"/>
  <c r="J557" i="4"/>
  <c r="J556" i="4" s="1"/>
  <c r="J552" i="4"/>
  <c r="J551" i="4" s="1"/>
  <c r="J548" i="4"/>
  <c r="J539" i="4" s="1"/>
  <c r="J538" i="4" s="1"/>
  <c r="J536" i="4"/>
  <c r="J535" i="4" s="1"/>
  <c r="J530" i="4"/>
  <c r="J529" i="4" s="1"/>
  <c r="J522" i="4"/>
  <c r="J521" i="4" s="1"/>
  <c r="J520" i="4" s="1"/>
  <c r="J513" i="4"/>
  <c r="J512" i="4" s="1"/>
  <c r="J511" i="4" s="1"/>
  <c r="J506" i="4"/>
  <c r="J502" i="4"/>
  <c r="J494" i="4"/>
  <c r="J488" i="4"/>
  <c r="J481" i="4"/>
  <c r="J473" i="4"/>
  <c r="J472" i="4" s="1"/>
  <c r="J471" i="4" s="1"/>
  <c r="J468" i="4"/>
  <c r="J467" i="4" s="1"/>
  <c r="J466" i="4" s="1"/>
  <c r="J463" i="4"/>
  <c r="J458" i="4"/>
  <c r="J453" i="4"/>
  <c r="J447" i="4"/>
  <c r="J445" i="4"/>
  <c r="J440" i="4"/>
  <c r="J437" i="4"/>
  <c r="J434" i="4"/>
  <c r="J432" i="4"/>
  <c r="J430" i="4"/>
  <c r="J427" i="4"/>
  <c r="J423" i="4"/>
  <c r="J422" i="4" s="1"/>
  <c r="J421" i="4" s="1"/>
  <c r="J415" i="4"/>
  <c r="J413" i="4"/>
  <c r="J411" i="4"/>
  <c r="J405" i="4"/>
  <c r="J404" i="4" s="1"/>
  <c r="J401" i="4"/>
  <c r="J399" i="4"/>
  <c r="J397" i="4"/>
  <c r="J394" i="4"/>
  <c r="J392" i="4"/>
  <c r="J389" i="4"/>
  <c r="J387" i="4"/>
  <c r="J385" i="4"/>
  <c r="J379" i="4"/>
  <c r="J377" i="4"/>
  <c r="J367" i="4"/>
  <c r="J365" i="4"/>
  <c r="J363" i="4"/>
  <c r="J361" i="4"/>
  <c r="J354" i="4"/>
  <c r="J352" i="4"/>
  <c r="J349" i="4"/>
  <c r="J344" i="4"/>
  <c r="J341" i="4"/>
  <c r="J338" i="4"/>
  <c r="J336" i="4"/>
  <c r="J331" i="4"/>
  <c r="J329" i="4"/>
  <c r="J327" i="4"/>
  <c r="J324" i="4"/>
  <c r="J320" i="4"/>
  <c r="J317" i="4"/>
  <c r="J312" i="4"/>
  <c r="J309" i="4"/>
  <c r="J307" i="4"/>
  <c r="J305" i="4"/>
  <c r="J303" i="4"/>
  <c r="J295" i="4"/>
  <c r="J293" i="4"/>
  <c r="J289" i="4"/>
  <c r="J287" i="4"/>
  <c r="J285" i="4"/>
  <c r="J283" i="4"/>
  <c r="J281" i="4"/>
  <c r="J279" i="4"/>
  <c r="J275" i="4"/>
  <c r="J274" i="4" s="1"/>
  <c r="J272" i="4"/>
  <c r="J269" i="4"/>
  <c r="J268" i="4" s="1"/>
  <c r="J262" i="4"/>
  <c r="J261" i="4" s="1"/>
  <c r="J260" i="4" s="1"/>
  <c r="J259" i="4" s="1"/>
  <c r="J258" i="4" s="1"/>
  <c r="J255" i="4"/>
  <c r="J163" i="4"/>
  <c r="J154" i="4"/>
  <c r="J132" i="4"/>
  <c r="J127" i="4" s="1"/>
  <c r="J117" i="4"/>
  <c r="J113" i="4"/>
  <c r="J90" i="4"/>
  <c r="J88" i="4"/>
  <c r="J74" i="4"/>
  <c r="J63" i="4"/>
  <c r="J60" i="4"/>
  <c r="J57" i="4"/>
  <c r="J55" i="4"/>
  <c r="J53" i="4"/>
  <c r="J51" i="4"/>
  <c r="J45" i="4"/>
  <c r="J41" i="4"/>
  <c r="J38" i="4"/>
  <c r="J33" i="4"/>
  <c r="J26" i="4"/>
  <c r="J23" i="4"/>
  <c r="J18" i="4"/>
  <c r="I916" i="4"/>
  <c r="I911" i="4"/>
  <c r="I904" i="4"/>
  <c r="I897" i="4"/>
  <c r="I890" i="4"/>
  <c r="I886" i="4"/>
  <c r="I884" i="4"/>
  <c r="I882" i="4"/>
  <c r="I879" i="4"/>
  <c r="I876" i="4"/>
  <c r="I871" i="4"/>
  <c r="I869" i="4"/>
  <c r="I867" i="4"/>
  <c r="I863" i="4"/>
  <c r="I861" i="4"/>
  <c r="I858" i="4"/>
  <c r="I855" i="4"/>
  <c r="I853" i="4"/>
  <c r="I850" i="4"/>
  <c r="I848" i="4"/>
  <c r="I846" i="4"/>
  <c r="I843" i="4"/>
  <c r="I831" i="4"/>
  <c r="I828" i="4"/>
  <c r="I826" i="4"/>
  <c r="I822" i="4"/>
  <c r="I817" i="4"/>
  <c r="I814" i="4"/>
  <c r="I812" i="4"/>
  <c r="I796" i="4"/>
  <c r="I790" i="4"/>
  <c r="I924" i="4"/>
  <c r="I929" i="4"/>
  <c r="I928" i="4" s="1"/>
  <c r="I262" i="4"/>
  <c r="J1045" i="4" l="1"/>
  <c r="D12" i="991"/>
  <c r="D10" i="991" s="1"/>
  <c r="E12" i="991"/>
  <c r="E10" i="991" s="1"/>
  <c r="J470" i="4"/>
  <c r="J465" i="4"/>
  <c r="J515" i="4"/>
  <c r="J510" i="4"/>
  <c r="J816" i="4"/>
  <c r="J789" i="4"/>
  <c r="I1214" i="4"/>
  <c r="I927" i="4"/>
  <c r="J927" i="4"/>
  <c r="B1452" i="4"/>
  <c r="I938" i="4"/>
  <c r="I943" i="4"/>
  <c r="I830" i="4"/>
  <c r="I1233" i="4"/>
  <c r="J360" i="4"/>
  <c r="J608" i="4"/>
  <c r="J442" i="4"/>
  <c r="B1453" i="4"/>
  <c r="I866" i="4"/>
  <c r="J821" i="4"/>
  <c r="J820" i="4" s="1"/>
  <c r="M15" i="990"/>
  <c r="I821" i="4"/>
  <c r="J348" i="4"/>
  <c r="J505" i="4"/>
  <c r="J439" i="4"/>
  <c r="J457" i="4"/>
  <c r="J271" i="4"/>
  <c r="J426" i="4"/>
  <c r="J436" i="4"/>
  <c r="J451" i="4"/>
  <c r="J480" i="4"/>
  <c r="J462" i="4"/>
  <c r="J254" i="4"/>
  <c r="J153" i="4"/>
  <c r="J73" i="4"/>
  <c r="J44" i="4"/>
  <c r="J17" i="4"/>
  <c r="J1374" i="4"/>
  <c r="J1344" i="4"/>
  <c r="J1334" i="4" s="1"/>
  <c r="J570" i="4"/>
  <c r="J560" i="4" s="1"/>
  <c r="J501" i="4"/>
  <c r="J935" i="4"/>
  <c r="J1351" i="4"/>
  <c r="J1090" i="4"/>
  <c r="J1373" i="4"/>
  <c r="J22" i="4"/>
  <c r="J21" i="4" s="1"/>
  <c r="J842" i="4"/>
  <c r="J852" i="4"/>
  <c r="J37" i="4"/>
  <c r="J1164" i="4"/>
  <c r="J1174" i="4"/>
  <c r="I910" i="4"/>
  <c r="J1066" i="4"/>
  <c r="J718" i="4"/>
  <c r="J857" i="4"/>
  <c r="J1187" i="4"/>
  <c r="I899" i="4"/>
  <c r="J732" i="4"/>
  <c r="J1008" i="4"/>
  <c r="J112" i="4"/>
  <c r="J335" i="4"/>
  <c r="J391" i="4"/>
  <c r="J528" i="4"/>
  <c r="J1128" i="4"/>
  <c r="J1138" i="4"/>
  <c r="J1137" i="4" s="1"/>
  <c r="J1325" i="4"/>
  <c r="J1324" i="4" s="1"/>
  <c r="J87" i="4"/>
  <c r="J316" i="4"/>
  <c r="J672" i="4"/>
  <c r="J671" i="4" s="1"/>
  <c r="J1030" i="4"/>
  <c r="J708" i="4"/>
  <c r="J747" i="4"/>
  <c r="J1361" i="4"/>
  <c r="J50" i="4"/>
  <c r="J976" i="4"/>
  <c r="J975" i="4" s="1"/>
  <c r="I795" i="4"/>
  <c r="I878" i="4"/>
  <c r="I881" i="4"/>
  <c r="I896" i="4"/>
  <c r="J292" i="4"/>
  <c r="J582" i="4"/>
  <c r="J881" i="4"/>
  <c r="J987" i="4"/>
  <c r="J1179" i="4"/>
  <c r="J550" i="4"/>
  <c r="J649" i="4"/>
  <c r="I857" i="4"/>
  <c r="J59" i="4"/>
  <c r="J278" i="4"/>
  <c r="J277" i="4" s="1"/>
  <c r="J302" i="4"/>
  <c r="J351" i="4"/>
  <c r="J384" i="4"/>
  <c r="J396" i="4"/>
  <c r="J407" i="4"/>
  <c r="J429" i="4"/>
  <c r="J595" i="4"/>
  <c r="J723" i="4"/>
  <c r="J811" i="4"/>
  <c r="J1040" i="4"/>
  <c r="J1366" i="4"/>
  <c r="J1147" i="4"/>
  <c r="J1302" i="4"/>
  <c r="I915" i="4"/>
  <c r="I852" i="4"/>
  <c r="I889" i="4"/>
  <c r="I789" i="4"/>
  <c r="I811" i="4"/>
  <c r="I816" i="4"/>
  <c r="I875" i="4"/>
  <c r="I842" i="4"/>
  <c r="I261" i="4"/>
  <c r="I923" i="4"/>
  <c r="J509" i="4" l="1"/>
  <c r="I1213" i="4"/>
  <c r="J810" i="4"/>
  <c r="J788" i="4"/>
  <c r="J926" i="4"/>
  <c r="I909" i="4"/>
  <c r="I820" i="4"/>
  <c r="I942" i="4"/>
  <c r="I937" i="4"/>
  <c r="J267" i="4"/>
  <c r="J456" i="4"/>
  <c r="J72" i="4"/>
  <c r="J111" i="4"/>
  <c r="J504" i="4"/>
  <c r="J479" i="4"/>
  <c r="J253" i="4"/>
  <c r="J36" i="4"/>
  <c r="J986" i="4"/>
  <c r="J500" i="4"/>
  <c r="J49" i="4"/>
  <c r="J1053" i="4"/>
  <c r="J527" i="4"/>
  <c r="J707" i="4"/>
  <c r="J841" i="4"/>
  <c r="J1163" i="4"/>
  <c r="J1146" i="4" s="1"/>
  <c r="J648" i="4"/>
  <c r="J731" i="4"/>
  <c r="J1127" i="4"/>
  <c r="J425" i="4"/>
  <c r="J1029" i="4"/>
  <c r="J1350" i="4"/>
  <c r="J1333" i="4" s="1"/>
  <c r="J1301" i="4"/>
  <c r="I810" i="4"/>
  <c r="I865" i="4"/>
  <c r="I914" i="4"/>
  <c r="I788" i="4"/>
  <c r="I841" i="4"/>
  <c r="I260" i="4"/>
  <c r="I926" i="4"/>
  <c r="I922" i="4"/>
  <c r="J787" i="4" l="1"/>
  <c r="I908" i="4"/>
  <c r="I936" i="4"/>
  <c r="I941" i="4"/>
  <c r="J455" i="4"/>
  <c r="J1007" i="4"/>
  <c r="J974" i="4" s="1"/>
  <c r="J478" i="4"/>
  <c r="J252" i="4"/>
  <c r="J251" i="4" s="1"/>
  <c r="J48" i="4"/>
  <c r="J1126" i="4"/>
  <c r="J1300" i="4"/>
  <c r="I787" i="4"/>
  <c r="I913" i="4"/>
  <c r="I819" i="4"/>
  <c r="I259" i="4"/>
  <c r="I921" i="4"/>
  <c r="I920" i="4" l="1"/>
  <c r="I935" i="4"/>
  <c r="I786" i="4"/>
  <c r="I258" i="4"/>
  <c r="H213" i="3" l="1"/>
  <c r="H212" i="3" l="1"/>
  <c r="H211" i="3" l="1"/>
  <c r="I59" i="990"/>
  <c r="I55" i="990"/>
  <c r="I48" i="990"/>
  <c r="I38" i="990"/>
  <c r="I25" i="990"/>
  <c r="I16" i="990"/>
  <c r="I12" i="990"/>
  <c r="I7" i="990" l="1"/>
  <c r="H210" i="3"/>
  <c r="I43" i="990"/>
  <c r="I37" i="990"/>
  <c r="I54" i="990"/>
  <c r="I53" i="990" s="1"/>
  <c r="I24" i="990"/>
  <c r="I5" i="990" l="1"/>
  <c r="I63" i="990" s="1"/>
  <c r="B9" i="991"/>
  <c r="C9" i="991"/>
  <c r="B8" i="991"/>
  <c r="C8" i="991"/>
  <c r="H225" i="3"/>
  <c r="H227" i="3"/>
  <c r="H233" i="3"/>
  <c r="H235" i="3"/>
  <c r="H245" i="3"/>
  <c r="H220" i="3"/>
  <c r="H203" i="3"/>
  <c r="H202" i="3" s="1"/>
  <c r="H205" i="3"/>
  <c r="H208" i="3"/>
  <c r="H207" i="3" s="1"/>
  <c r="H174" i="3"/>
  <c r="H177" i="3"/>
  <c r="H179" i="3"/>
  <c r="H181" i="3"/>
  <c r="H184" i="3"/>
  <c r="H187" i="3"/>
  <c r="H192" i="3"/>
  <c r="H194" i="3"/>
  <c r="H198" i="3"/>
  <c r="H170" i="3"/>
  <c r="H108" i="3"/>
  <c r="H110" i="3"/>
  <c r="H112" i="3"/>
  <c r="H118" i="3"/>
  <c r="H121" i="3"/>
  <c r="H124" i="3"/>
  <c r="H126" i="3"/>
  <c r="H128" i="3"/>
  <c r="H132" i="3"/>
  <c r="H134" i="3"/>
  <c r="H136" i="3"/>
  <c r="H139" i="3"/>
  <c r="H141" i="3"/>
  <c r="H144" i="3"/>
  <c r="H146" i="3"/>
  <c r="H148" i="3"/>
  <c r="H152" i="3"/>
  <c r="H158" i="3"/>
  <c r="H160" i="3"/>
  <c r="H162" i="3"/>
  <c r="H71" i="3"/>
  <c r="H74" i="3"/>
  <c r="H76" i="3"/>
  <c r="H78" i="3"/>
  <c r="H80" i="3"/>
  <c r="H83" i="3"/>
  <c r="H85" i="3"/>
  <c r="H88" i="3"/>
  <c r="H91" i="3"/>
  <c r="H93" i="3"/>
  <c r="H96" i="3"/>
  <c r="H99" i="3"/>
  <c r="H101" i="3"/>
  <c r="H104" i="3"/>
  <c r="H48" i="3"/>
  <c r="H50" i="3"/>
  <c r="H52" i="3"/>
  <c r="H54" i="3"/>
  <c r="H61" i="3"/>
  <c r="H64" i="3"/>
  <c r="H67" i="3"/>
  <c r="H21" i="3"/>
  <c r="H23" i="3"/>
  <c r="H25" i="3"/>
  <c r="H27" i="3"/>
  <c r="H29" i="3"/>
  <c r="H31" i="3"/>
  <c r="H17" i="3"/>
  <c r="H14" i="3"/>
  <c r="L10" i="4"/>
  <c r="L9" i="4" s="1"/>
  <c r="M10" i="4"/>
  <c r="M9" i="4" s="1"/>
  <c r="L18" i="4"/>
  <c r="L17" i="4" s="1"/>
  <c r="M18" i="4"/>
  <c r="M17" i="4" s="1"/>
  <c r="H189" i="3" l="1"/>
  <c r="H20" i="3"/>
  <c r="B7" i="991"/>
  <c r="C7" i="991"/>
  <c r="H7" i="3"/>
  <c r="H41" i="3"/>
  <c r="H197" i="3"/>
  <c r="H183" i="3"/>
  <c r="H173" i="3"/>
  <c r="H219" i="3"/>
  <c r="H16" i="3"/>
  <c r="H151" i="3"/>
  <c r="H120" i="3"/>
  <c r="H244" i="3"/>
  <c r="H224" i="3"/>
  <c r="H95" i="3"/>
  <c r="H117" i="3"/>
  <c r="H13" i="3"/>
  <c r="H103" i="3"/>
  <c r="H169" i="3"/>
  <c r="H186" i="3"/>
  <c r="H201" i="3"/>
  <c r="H232" i="3"/>
  <c r="L8" i="4"/>
  <c r="M8" i="4"/>
  <c r="H98" i="3"/>
  <c r="H82" i="3"/>
  <c r="H138" i="3"/>
  <c r="H107" i="3"/>
  <c r="H70" i="3"/>
  <c r="H56" i="3"/>
  <c r="H34" i="3"/>
  <c r="H87" i="3"/>
  <c r="H143" i="3"/>
  <c r="H154" i="3"/>
  <c r="H123" i="3"/>
  <c r="H47" i="3"/>
  <c r="H63" i="3"/>
  <c r="H131" i="3"/>
  <c r="H176" i="3"/>
  <c r="I502" i="4"/>
  <c r="I1135" i="4"/>
  <c r="I988" i="4"/>
  <c r="I990" i="4"/>
  <c r="I992" i="4"/>
  <c r="I994" i="4"/>
  <c r="I996" i="4"/>
  <c r="M1390" i="4"/>
  <c r="L1390" i="4"/>
  <c r="I1390" i="4"/>
  <c r="I782" i="4"/>
  <c r="L922" i="4"/>
  <c r="M922" i="4"/>
  <c r="H223" i="3" l="1"/>
  <c r="H172" i="3"/>
  <c r="H6" i="3"/>
  <c r="H19" i="3"/>
  <c r="H168" i="3"/>
  <c r="H243" i="3"/>
  <c r="H33" i="3"/>
  <c r="I781" i="4"/>
  <c r="H46" i="3"/>
  <c r="H69" i="3"/>
  <c r="H106" i="3"/>
  <c r="I987" i="4"/>
  <c r="L423" i="4"/>
  <c r="L422" i="4" s="1"/>
  <c r="L421" i="4" s="1"/>
  <c r="M423" i="4"/>
  <c r="M422" i="4" s="1"/>
  <c r="M421" i="4" s="1"/>
  <c r="H5" i="3" l="1"/>
  <c r="H45" i="3"/>
  <c r="H222" i="3"/>
  <c r="I780" i="4"/>
  <c r="I986" i="4"/>
  <c r="M497" i="4"/>
  <c r="L497" i="4"/>
  <c r="J487" i="4"/>
  <c r="M409" i="4"/>
  <c r="L409" i="4"/>
  <c r="M418" i="4"/>
  <c r="L418" i="4"/>
  <c r="M383" i="4"/>
  <c r="L383" i="4"/>
  <c r="J375" i="4"/>
  <c r="M372" i="4"/>
  <c r="L372" i="4"/>
  <c r="J372" i="4"/>
  <c r="M362" i="4"/>
  <c r="L362" i="4"/>
  <c r="M366" i="4"/>
  <c r="L366" i="4"/>
  <c r="M358" i="4"/>
  <c r="J358" i="4"/>
  <c r="J347" i="4"/>
  <c r="M339" i="4"/>
  <c r="L339" i="4"/>
  <c r="M318" i="4"/>
  <c r="L318" i="4"/>
  <c r="M312" i="4"/>
  <c r="L312" i="4"/>
  <c r="J315" i="4"/>
  <c r="M310" i="4"/>
  <c r="L310" i="4"/>
  <c r="M280" i="4"/>
  <c r="L280" i="4"/>
  <c r="J497" i="4" l="1"/>
  <c r="J334" i="4"/>
  <c r="J371" i="4"/>
  <c r="J381" i="4"/>
  <c r="J496" i="4"/>
  <c r="J346" i="4"/>
  <c r="J314" i="4"/>
  <c r="J357" i="4"/>
  <c r="J298" i="4"/>
  <c r="J374" i="4"/>
  <c r="J486" i="4"/>
  <c r="K333" i="4"/>
  <c r="K496" i="4"/>
  <c r="K357" i="4"/>
  <c r="I779" i="4"/>
  <c r="L557" i="4"/>
  <c r="M557" i="4"/>
  <c r="J333" i="4" l="1"/>
  <c r="J323" i="4" s="1"/>
  <c r="J485" i="4"/>
  <c r="J297" i="4"/>
  <c r="J340" i="4"/>
  <c r="J376" i="4"/>
  <c r="J373" i="4"/>
  <c r="J356" i="4"/>
  <c r="J311" i="4"/>
  <c r="J493" i="4"/>
  <c r="J370" i="4"/>
  <c r="K486" i="4"/>
  <c r="K356" i="4"/>
  <c r="K381" i="4"/>
  <c r="K314" i="4"/>
  <c r="K298" i="4"/>
  <c r="K493" i="4"/>
  <c r="K323" i="4"/>
  <c r="K374" i="4"/>
  <c r="K346" i="4"/>
  <c r="L590" i="4"/>
  <c r="M590" i="4"/>
  <c r="I590" i="4"/>
  <c r="L610" i="4"/>
  <c r="L609" i="4" s="1"/>
  <c r="M610" i="4"/>
  <c r="M609" i="4" s="1"/>
  <c r="I610" i="4"/>
  <c r="J484" i="4" l="1"/>
  <c r="J291" i="4"/>
  <c r="J359" i="4"/>
  <c r="J301" i="4"/>
  <c r="J322" i="4"/>
  <c r="K340" i="4"/>
  <c r="K322" i="4" s="1"/>
  <c r="K297" i="4"/>
  <c r="K376" i="4"/>
  <c r="K370" i="4"/>
  <c r="K373" i="4"/>
  <c r="K311" i="4"/>
  <c r="K485" i="4"/>
  <c r="I609" i="4"/>
  <c r="I687" i="4"/>
  <c r="I735" i="4"/>
  <c r="L735" i="4"/>
  <c r="M735" i="4"/>
  <c r="L737" i="4"/>
  <c r="M737" i="4"/>
  <c r="I737" i="4"/>
  <c r="L777" i="4"/>
  <c r="L776" i="4" s="1"/>
  <c r="L775" i="4" s="1"/>
  <c r="L774" i="4" s="1"/>
  <c r="M777" i="4"/>
  <c r="M776" i="4" s="1"/>
  <c r="M775" i="4" s="1"/>
  <c r="M774" i="4" s="1"/>
  <c r="I777" i="4"/>
  <c r="L675" i="4"/>
  <c r="M675" i="4"/>
  <c r="L678" i="4"/>
  <c r="L677" i="4" s="1"/>
  <c r="M678" i="4"/>
  <c r="M677" i="4" s="1"/>
  <c r="I675" i="4"/>
  <c r="I678" i="4"/>
  <c r="L673" i="4"/>
  <c r="M673" i="4"/>
  <c r="L432" i="4"/>
  <c r="M432" i="4"/>
  <c r="I432" i="4"/>
  <c r="M389" i="4"/>
  <c r="L389" i="4"/>
  <c r="I389" i="4"/>
  <c r="L387" i="4"/>
  <c r="M387" i="4"/>
  <c r="I387" i="4"/>
  <c r="I1097" i="4"/>
  <c r="I1095" i="4"/>
  <c r="I1088" i="4"/>
  <c r="I1080" i="4"/>
  <c r="I1071" i="4"/>
  <c r="I1069" i="4"/>
  <c r="I1067" i="4"/>
  <c r="I1064" i="4"/>
  <c r="I1055" i="4"/>
  <c r="I1049" i="4"/>
  <c r="I1043" i="4"/>
  <c r="I1041" i="4"/>
  <c r="I1038" i="4"/>
  <c r="I1036" i="4"/>
  <c r="I1031" i="4"/>
  <c r="I1024" i="4"/>
  <c r="I1010" i="4"/>
  <c r="I1000" i="4"/>
  <c r="I984" i="4"/>
  <c r="I981" i="4"/>
  <c r="I978" i="4"/>
  <c r="I692" i="4"/>
  <c r="I689" i="4"/>
  <c r="I683" i="4"/>
  <c r="I651" i="4"/>
  <c r="I458" i="4"/>
  <c r="I453" i="4"/>
  <c r="I445" i="4"/>
  <c r="I415" i="4"/>
  <c r="I413" i="4"/>
  <c r="I411" i="4"/>
  <c r="I399" i="4"/>
  <c r="I397" i="4"/>
  <c r="I394" i="4"/>
  <c r="I385" i="4"/>
  <c r="I365" i="4"/>
  <c r="I363" i="4"/>
  <c r="I346" i="4"/>
  <c r="I344" i="4"/>
  <c r="I341" i="4"/>
  <c r="I333" i="4"/>
  <c r="I331" i="4"/>
  <c r="I314" i="4"/>
  <c r="I312" i="4"/>
  <c r="I309" i="4"/>
  <c r="I307" i="4"/>
  <c r="I295" i="4"/>
  <c r="I289" i="4"/>
  <c r="I287" i="4"/>
  <c r="I285" i="4"/>
  <c r="I283" i="4"/>
  <c r="I1045" i="4" l="1"/>
  <c r="I451" i="4"/>
  <c r="K484" i="4"/>
  <c r="J483" i="4"/>
  <c r="J300" i="4"/>
  <c r="J266" i="4"/>
  <c r="K359" i="4"/>
  <c r="K291" i="4"/>
  <c r="K301" i="4"/>
  <c r="I1063" i="4"/>
  <c r="I999" i="4"/>
  <c r="I677" i="4"/>
  <c r="I776" i="4"/>
  <c r="I1087" i="4"/>
  <c r="I977" i="4"/>
  <c r="I1009" i="4"/>
  <c r="I691" i="4"/>
  <c r="I980" i="4"/>
  <c r="I1023" i="4"/>
  <c r="I1054" i="4"/>
  <c r="I650" i="4"/>
  <c r="I983" i="4"/>
  <c r="I1079" i="4"/>
  <c r="M672" i="4"/>
  <c r="I457" i="4"/>
  <c r="I682" i="4"/>
  <c r="L672" i="4"/>
  <c r="I384" i="4"/>
  <c r="I1040" i="4"/>
  <c r="I1090" i="4"/>
  <c r="I1066" i="4"/>
  <c r="I1030" i="4"/>
  <c r="I1133" i="4"/>
  <c r="I1139" i="4"/>
  <c r="I1141" i="4"/>
  <c r="I1144" i="4"/>
  <c r="I1149" i="4"/>
  <c r="I1158" i="4"/>
  <c r="I1165" i="4"/>
  <c r="I1170" i="4"/>
  <c r="I1172" i="4"/>
  <c r="I1180" i="4"/>
  <c r="I1183" i="4"/>
  <c r="I1185" i="4"/>
  <c r="I1189" i="4"/>
  <c r="I1198" i="4"/>
  <c r="I1209" i="4"/>
  <c r="I681" i="4" l="1"/>
  <c r="J265" i="4"/>
  <c r="J477" i="4"/>
  <c r="K266" i="4"/>
  <c r="K300" i="4"/>
  <c r="K483" i="4"/>
  <c r="I1008" i="4"/>
  <c r="I775" i="4"/>
  <c r="I998" i="4"/>
  <c r="I976" i="4"/>
  <c r="I1132" i="4"/>
  <c r="I1143" i="4"/>
  <c r="I1208" i="4"/>
  <c r="I1188" i="4"/>
  <c r="I1148" i="4"/>
  <c r="I1197" i="4"/>
  <c r="I1157" i="4"/>
  <c r="I1053" i="4"/>
  <c r="I1138" i="4"/>
  <c r="I1029" i="4"/>
  <c r="I1179" i="4"/>
  <c r="I1164" i="4"/>
  <c r="I673" i="4"/>
  <c r="I709" i="4"/>
  <c r="I712" i="4"/>
  <c r="K265" i="4" l="1"/>
  <c r="K477" i="4"/>
  <c r="I975" i="4"/>
  <c r="I774" i="4"/>
  <c r="I1147" i="4"/>
  <c r="I1137" i="4"/>
  <c r="I1007" i="4"/>
  <c r="I672" i="4"/>
  <c r="I714" i="4"/>
  <c r="L716" i="4"/>
  <c r="M716" i="4"/>
  <c r="I716" i="4"/>
  <c r="L719" i="4"/>
  <c r="M719" i="4"/>
  <c r="I719" i="4"/>
  <c r="L721" i="4"/>
  <c r="M721" i="4"/>
  <c r="I721" i="4"/>
  <c r="L724" i="4"/>
  <c r="M724" i="4"/>
  <c r="I724" i="4"/>
  <c r="L727" i="4"/>
  <c r="M727" i="4"/>
  <c r="I727" i="4"/>
  <c r="L729" i="4"/>
  <c r="M729" i="4"/>
  <c r="I729" i="4"/>
  <c r="L733" i="4"/>
  <c r="L732" i="4" s="1"/>
  <c r="M733" i="4"/>
  <c r="M732" i="4" s="1"/>
  <c r="I733" i="4"/>
  <c r="L742" i="4"/>
  <c r="L741" i="4" s="1"/>
  <c r="M742" i="4"/>
  <c r="M741" i="4" s="1"/>
  <c r="I742" i="4"/>
  <c r="L745" i="4"/>
  <c r="L744" i="4" s="1"/>
  <c r="M745" i="4"/>
  <c r="M744" i="4" s="1"/>
  <c r="I745" i="4"/>
  <c r="L748" i="4"/>
  <c r="M748" i="4"/>
  <c r="I748" i="4"/>
  <c r="L750" i="4"/>
  <c r="M750" i="4"/>
  <c r="I750" i="4"/>
  <c r="L752" i="4"/>
  <c r="M752" i="4"/>
  <c r="I752" i="4"/>
  <c r="L756" i="4"/>
  <c r="L755" i="4" s="1"/>
  <c r="M756" i="4"/>
  <c r="M755" i="4" s="1"/>
  <c r="I756" i="4"/>
  <c r="L763" i="4"/>
  <c r="L762" i="4" s="1"/>
  <c r="M763" i="4"/>
  <c r="M762" i="4" s="1"/>
  <c r="I763" i="4"/>
  <c r="L770" i="4"/>
  <c r="L765" i="4" s="1"/>
  <c r="M770" i="4"/>
  <c r="M765" i="4" s="1"/>
  <c r="I770" i="4"/>
  <c r="I657" i="4"/>
  <c r="I613" i="4"/>
  <c r="I621" i="4"/>
  <c r="I628" i="4"/>
  <c r="I604" i="4"/>
  <c r="I601" i="4"/>
  <c r="I596" i="4"/>
  <c r="I598" i="4"/>
  <c r="I593" i="4"/>
  <c r="I571" i="4"/>
  <c r="I548" i="4"/>
  <c r="I552" i="4"/>
  <c r="I557" i="4"/>
  <c r="I530" i="4"/>
  <c r="I536" i="4"/>
  <c r="I506" i="4"/>
  <c r="M255" i="4"/>
  <c r="M254" i="4" s="1"/>
  <c r="L255" i="4"/>
  <c r="L254" i="4" s="1"/>
  <c r="I132" i="4"/>
  <c r="I117" i="4"/>
  <c r="I60" i="4"/>
  <c r="I63" i="4"/>
  <c r="I38" i="4"/>
  <c r="I41" i="4"/>
  <c r="I33" i="4"/>
  <c r="I26" i="4"/>
  <c r="I23" i="4"/>
  <c r="I10" i="4"/>
  <c r="I18" i="4"/>
  <c r="I765" i="4" l="1"/>
  <c r="I744" i="4"/>
  <c r="I732" i="4"/>
  <c r="I671" i="4"/>
  <c r="I539" i="4"/>
  <c r="I762" i="4"/>
  <c r="I741" i="4"/>
  <c r="I535" i="4"/>
  <c r="I620" i="4"/>
  <c r="I529" i="4"/>
  <c r="I570" i="4"/>
  <c r="I612" i="4"/>
  <c r="I656" i="4"/>
  <c r="I974" i="4"/>
  <c r="I556" i="4"/>
  <c r="I551" i="4"/>
  <c r="I505" i="4"/>
  <c r="I623" i="4"/>
  <c r="I755" i="4"/>
  <c r="I127" i="4"/>
  <c r="I582" i="4"/>
  <c r="I17" i="4"/>
  <c r="I9" i="4"/>
  <c r="I22" i="4"/>
  <c r="L747" i="4"/>
  <c r="L731" i="4" s="1"/>
  <c r="I747" i="4"/>
  <c r="M747" i="4"/>
  <c r="M731" i="4" s="1"/>
  <c r="I600" i="4"/>
  <c r="L723" i="4"/>
  <c r="M718" i="4"/>
  <c r="L718" i="4"/>
  <c r="M723" i="4"/>
  <c r="I708" i="4"/>
  <c r="I723" i="4"/>
  <c r="I718" i="4"/>
  <c r="I595" i="4"/>
  <c r="M1375" i="4"/>
  <c r="M1374" i="4" s="1"/>
  <c r="L1375" i="4"/>
  <c r="L1374" i="4" s="1"/>
  <c r="I528" i="4" l="1"/>
  <c r="I550" i="4"/>
  <c r="I608" i="4"/>
  <c r="I504" i="4"/>
  <c r="I538" i="4"/>
  <c r="I649" i="4"/>
  <c r="I560" i="4"/>
  <c r="I731" i="4"/>
  <c r="I581" i="4"/>
  <c r="I8" i="4"/>
  <c r="L1331" i="4"/>
  <c r="L1330" i="4" s="1"/>
  <c r="M1331" i="4"/>
  <c r="M1330" i="4" s="1"/>
  <c r="L1328" i="4"/>
  <c r="M1328" i="4"/>
  <c r="I1328" i="4"/>
  <c r="I1331" i="4"/>
  <c r="L1326" i="4"/>
  <c r="L1325" i="4" s="1"/>
  <c r="M1326" i="4"/>
  <c r="I1326" i="4"/>
  <c r="M1387" i="4"/>
  <c r="M1386" i="4" s="1"/>
  <c r="L1387" i="4"/>
  <c r="L1386" i="4" s="1"/>
  <c r="L1304" i="4"/>
  <c r="L1303" i="4" s="1"/>
  <c r="M1304" i="4"/>
  <c r="M1303" i="4" s="1"/>
  <c r="M1307" i="4"/>
  <c r="M1306" i="4" s="1"/>
  <c r="L1307" i="4"/>
  <c r="L1306" i="4" s="1"/>
  <c r="L1310" i="4"/>
  <c r="L1309" i="4" s="1"/>
  <c r="M1310" i="4"/>
  <c r="M1309" i="4" s="1"/>
  <c r="I1304" i="4"/>
  <c r="I1307" i="4"/>
  <c r="I1310" i="4"/>
  <c r="L1389" i="4"/>
  <c r="M1389" i="4"/>
  <c r="I1389" i="4"/>
  <c r="I1387" i="4"/>
  <c r="L1384" i="4"/>
  <c r="L1383" i="4" s="1"/>
  <c r="M1384" i="4"/>
  <c r="M1383" i="4" s="1"/>
  <c r="I1384" i="4"/>
  <c r="I1375" i="4"/>
  <c r="L1367" i="4"/>
  <c r="M1367" i="4"/>
  <c r="L1370" i="4"/>
  <c r="M1370" i="4"/>
  <c r="I1370" i="4"/>
  <c r="I1367" i="4"/>
  <c r="L1362" i="4"/>
  <c r="M1362" i="4"/>
  <c r="L1364" i="4"/>
  <c r="M1364" i="4"/>
  <c r="I1362" i="4"/>
  <c r="I1364" i="4"/>
  <c r="L1352" i="4"/>
  <c r="M1352" i="4"/>
  <c r="L1357" i="4"/>
  <c r="M1357" i="4"/>
  <c r="L1359" i="4"/>
  <c r="M1359" i="4"/>
  <c r="I1359" i="4"/>
  <c r="I1357" i="4"/>
  <c r="I1352" i="4"/>
  <c r="L1345" i="4"/>
  <c r="L1344" i="4" s="1"/>
  <c r="M1345" i="4"/>
  <c r="M1344" i="4" s="1"/>
  <c r="L1336" i="4"/>
  <c r="L1335" i="4" s="1"/>
  <c r="M1336" i="4"/>
  <c r="M1335" i="4" s="1"/>
  <c r="I1345" i="4"/>
  <c r="I1336" i="4"/>
  <c r="I1383" i="4" l="1"/>
  <c r="I1306" i="4"/>
  <c r="I1335" i="4"/>
  <c r="I1344" i="4"/>
  <c r="I1309" i="4"/>
  <c r="I1303" i="4"/>
  <c r="I1330" i="4"/>
  <c r="I527" i="4"/>
  <c r="I1374" i="4"/>
  <c r="I1386" i="4"/>
  <c r="I559" i="4"/>
  <c r="I1361" i="4"/>
  <c r="I1366" i="4"/>
  <c r="I1351" i="4"/>
  <c r="L1366" i="4"/>
  <c r="M1325" i="4"/>
  <c r="M1324" i="4" s="1"/>
  <c r="L1324" i="4"/>
  <c r="I1325" i="4"/>
  <c r="M1351" i="4"/>
  <c r="M1366" i="4"/>
  <c r="L1351" i="4"/>
  <c r="M1302" i="4"/>
  <c r="L1373" i="4"/>
  <c r="M1373" i="4"/>
  <c r="L1302" i="4"/>
  <c r="M1361" i="4"/>
  <c r="L1361" i="4"/>
  <c r="M1334" i="4"/>
  <c r="L1334" i="4"/>
  <c r="L1000" i="4"/>
  <c r="I1302" i="4" l="1"/>
  <c r="I1334" i="4"/>
  <c r="I1324" i="4"/>
  <c r="I1373" i="4"/>
  <c r="I1350" i="4"/>
  <c r="L1301" i="4"/>
  <c r="M1301" i="4"/>
  <c r="M1350" i="4"/>
  <c r="M1333" i="4" s="1"/>
  <c r="L1350" i="4"/>
  <c r="L1333" i="4" s="1"/>
  <c r="I1301" i="4" l="1"/>
  <c r="I1333" i="4"/>
  <c r="L1300" i="4"/>
  <c r="M1300" i="4"/>
  <c r="I1300" i="4" l="1"/>
  <c r="L473" i="4" l="1"/>
  <c r="L472" i="4" s="1"/>
  <c r="M473" i="4"/>
  <c r="M472" i="4" s="1"/>
  <c r="I473" i="4"/>
  <c r="L397" i="4"/>
  <c r="L401" i="4"/>
  <c r="L381" i="4"/>
  <c r="M381" i="4"/>
  <c r="L379" i="4"/>
  <c r="M379" i="4"/>
  <c r="I379" i="4"/>
  <c r="I472" i="4" l="1"/>
  <c r="L320" i="4"/>
  <c r="I298" i="4"/>
  <c r="L298" i="4"/>
  <c r="M298" i="4"/>
  <c r="I471" i="4" l="1"/>
  <c r="M513" i="4"/>
  <c r="M512" i="4" s="1"/>
  <c r="M511" i="4" s="1"/>
  <c r="M510" i="4" s="1"/>
  <c r="M509" i="4" s="1"/>
  <c r="L513" i="4"/>
  <c r="L512" i="4" s="1"/>
  <c r="L511" i="4" s="1"/>
  <c r="L510" i="4" s="1"/>
  <c r="L509" i="4" s="1"/>
  <c r="I513" i="4"/>
  <c r="M506" i="4"/>
  <c r="M505" i="4" s="1"/>
  <c r="M1130" i="4"/>
  <c r="M1129" i="4" s="1"/>
  <c r="M1133" i="4"/>
  <c r="M1132" i="4" s="1"/>
  <c r="M1139" i="4"/>
  <c r="M1141" i="4"/>
  <c r="M1144" i="4"/>
  <c r="M1143" i="4" s="1"/>
  <c r="M1149" i="4"/>
  <c r="M1148" i="4" s="1"/>
  <c r="M1158" i="4"/>
  <c r="M1157" i="4" s="1"/>
  <c r="M1165" i="4"/>
  <c r="M1170" i="4"/>
  <c r="M1172" i="4"/>
  <c r="M1175" i="4"/>
  <c r="M1177" i="4"/>
  <c r="M1180" i="4"/>
  <c r="M1183" i="4"/>
  <c r="M1185" i="4"/>
  <c r="M1189" i="4"/>
  <c r="M1188" i="4" s="1"/>
  <c r="M1198" i="4"/>
  <c r="M1197" i="4" s="1"/>
  <c r="M1204" i="4"/>
  <c r="M1203" i="4" s="1"/>
  <c r="M1209" i="4"/>
  <c r="M1208" i="4" s="1"/>
  <c r="L1130" i="4"/>
  <c r="L1129" i="4" s="1"/>
  <c r="L1133" i="4"/>
  <c r="L1132" i="4" s="1"/>
  <c r="L1139" i="4"/>
  <c r="L1141" i="4"/>
  <c r="L1144" i="4"/>
  <c r="L1143" i="4" s="1"/>
  <c r="L1149" i="4"/>
  <c r="L1148" i="4" s="1"/>
  <c r="L1158" i="4"/>
  <c r="L1157" i="4" s="1"/>
  <c r="L1165" i="4"/>
  <c r="L1170" i="4"/>
  <c r="L1172" i="4"/>
  <c r="L1175" i="4"/>
  <c r="L1177" i="4"/>
  <c r="L1180" i="4"/>
  <c r="L1183" i="4"/>
  <c r="L1185" i="4"/>
  <c r="L1189" i="4"/>
  <c r="L1188" i="4" s="1"/>
  <c r="L1198" i="4"/>
  <c r="L1197" i="4" s="1"/>
  <c r="L1204" i="4"/>
  <c r="L1203" i="4" s="1"/>
  <c r="L1209" i="4"/>
  <c r="L1208" i="4" s="1"/>
  <c r="M23" i="4"/>
  <c r="M26" i="4"/>
  <c r="M33" i="4"/>
  <c r="M38" i="4"/>
  <c r="M41" i="4"/>
  <c r="M45" i="4"/>
  <c r="M44" i="4" s="1"/>
  <c r="M60" i="4"/>
  <c r="M63" i="4"/>
  <c r="M74" i="4"/>
  <c r="M73" i="4" s="1"/>
  <c r="M88" i="4"/>
  <c r="M90" i="4"/>
  <c r="M113" i="4"/>
  <c r="M117" i="4"/>
  <c r="M132" i="4"/>
  <c r="M127" i="4" s="1"/>
  <c r="M154" i="4"/>
  <c r="M153" i="4" s="1"/>
  <c r="M253" i="4"/>
  <c r="M269" i="4"/>
  <c r="M268" i="4" s="1"/>
  <c r="M272" i="4"/>
  <c r="M271" i="4" s="1"/>
  <c r="M275" i="4"/>
  <c r="M274" i="4" s="1"/>
  <c r="M279" i="4"/>
  <c r="M281" i="4"/>
  <c r="M283" i="4"/>
  <c r="M285" i="4"/>
  <c r="M287" i="4"/>
  <c r="M289" i="4"/>
  <c r="M293" i="4"/>
  <c r="M295" i="4"/>
  <c r="M297" i="4"/>
  <c r="M303" i="4"/>
  <c r="M305" i="4"/>
  <c r="M307" i="4"/>
  <c r="M309" i="4"/>
  <c r="M314" i="4"/>
  <c r="M311" i="4" s="1"/>
  <c r="M317" i="4"/>
  <c r="M320" i="4"/>
  <c r="M324" i="4"/>
  <c r="M327" i="4"/>
  <c r="M329" i="4"/>
  <c r="M331" i="4"/>
  <c r="M333" i="4"/>
  <c r="M336" i="4"/>
  <c r="M338" i="4"/>
  <c r="M341" i="4"/>
  <c r="M344" i="4"/>
  <c r="M346" i="4"/>
  <c r="M349" i="4"/>
  <c r="M348" i="4" s="1"/>
  <c r="M352" i="4"/>
  <c r="M354" i="4"/>
  <c r="M357" i="4"/>
  <c r="M356" i="4" s="1"/>
  <c r="M361" i="4"/>
  <c r="M363" i="4"/>
  <c r="M365" i="4"/>
  <c r="M367" i="4"/>
  <c r="M371" i="4"/>
  <c r="M370" i="4" s="1"/>
  <c r="M374" i="4"/>
  <c r="M373" i="4" s="1"/>
  <c r="M377" i="4"/>
  <c r="M385" i="4"/>
  <c r="M392" i="4"/>
  <c r="M394" i="4"/>
  <c r="M397" i="4"/>
  <c r="M399" i="4"/>
  <c r="M401" i="4"/>
  <c r="M405" i="4"/>
  <c r="M404" i="4" s="1"/>
  <c r="M408" i="4"/>
  <c r="M411" i="4"/>
  <c r="M413" i="4"/>
  <c r="M415" i="4"/>
  <c r="L23" i="4"/>
  <c r="L26" i="4"/>
  <c r="L33" i="4"/>
  <c r="L38" i="4"/>
  <c r="L41" i="4"/>
  <c r="L45" i="4"/>
  <c r="L44" i="4" s="1"/>
  <c r="L60" i="4"/>
  <c r="L63" i="4"/>
  <c r="L74" i="4"/>
  <c r="L73" i="4" s="1"/>
  <c r="L88" i="4"/>
  <c r="L90" i="4"/>
  <c r="L113" i="4"/>
  <c r="L117" i="4"/>
  <c r="L132" i="4"/>
  <c r="L127" i="4" s="1"/>
  <c r="L154" i="4"/>
  <c r="L153" i="4" s="1"/>
  <c r="L253" i="4"/>
  <c r="I293" i="4"/>
  <c r="L269" i="4"/>
  <c r="L268" i="4" s="1"/>
  <c r="L272" i="4"/>
  <c r="L271" i="4" s="1"/>
  <c r="L275" i="4"/>
  <c r="L274" i="4" s="1"/>
  <c r="L279" i="4"/>
  <c r="L281" i="4"/>
  <c r="L283" i="4"/>
  <c r="L285" i="4"/>
  <c r="L287" i="4"/>
  <c r="L289" i="4"/>
  <c r="L293" i="4"/>
  <c r="L295" i="4"/>
  <c r="L297" i="4"/>
  <c r="L303" i="4"/>
  <c r="L305" i="4"/>
  <c r="L307" i="4"/>
  <c r="L309" i="4"/>
  <c r="L314" i="4"/>
  <c r="L311" i="4" s="1"/>
  <c r="L317" i="4"/>
  <c r="L324" i="4"/>
  <c r="L327" i="4"/>
  <c r="L329" i="4"/>
  <c r="L331" i="4"/>
  <c r="L333" i="4"/>
  <c r="L336" i="4"/>
  <c r="L338" i="4"/>
  <c r="L341" i="4"/>
  <c r="L344" i="4"/>
  <c r="L346" i="4"/>
  <c r="L349" i="4"/>
  <c r="L348" i="4" s="1"/>
  <c r="L352" i="4"/>
  <c r="L354" i="4"/>
  <c r="L357" i="4"/>
  <c r="L356" i="4" s="1"/>
  <c r="L361" i="4"/>
  <c r="L363" i="4"/>
  <c r="L365" i="4"/>
  <c r="L367" i="4"/>
  <c r="L371" i="4"/>
  <c r="L370" i="4" s="1"/>
  <c r="L374" i="4"/>
  <c r="L373" i="4" s="1"/>
  <c r="L377" i="4"/>
  <c r="L385" i="4"/>
  <c r="L392" i="4"/>
  <c r="L394" i="4"/>
  <c r="L399" i="4"/>
  <c r="L396" i="4" s="1"/>
  <c r="L405" i="4"/>
  <c r="L404" i="4" s="1"/>
  <c r="L408" i="4"/>
  <c r="L411" i="4"/>
  <c r="L413" i="4"/>
  <c r="L415" i="4"/>
  <c r="M427" i="4"/>
  <c r="M426" i="4" s="1"/>
  <c r="M430" i="4"/>
  <c r="M434" i="4"/>
  <c r="M437" i="4"/>
  <c r="M436" i="4" s="1"/>
  <c r="M440" i="4"/>
  <c r="M439" i="4" s="1"/>
  <c r="M445" i="4"/>
  <c r="M447" i="4"/>
  <c r="M453" i="4"/>
  <c r="M451" i="4" s="1"/>
  <c r="L427" i="4"/>
  <c r="L426" i="4" s="1"/>
  <c r="L430" i="4"/>
  <c r="L434" i="4"/>
  <c r="L437" i="4"/>
  <c r="L436" i="4" s="1"/>
  <c r="L440" i="4"/>
  <c r="L439" i="4" s="1"/>
  <c r="L445" i="4"/>
  <c r="L447" i="4"/>
  <c r="L453" i="4"/>
  <c r="L451" i="4" s="1"/>
  <c r="M458" i="4"/>
  <c r="M457" i="4" s="1"/>
  <c r="M463" i="4"/>
  <c r="M462" i="4" s="1"/>
  <c r="M471" i="4"/>
  <c r="L458" i="4"/>
  <c r="L457" i="4" s="1"/>
  <c r="L463" i="4"/>
  <c r="L462" i="4" s="1"/>
  <c r="L471" i="4"/>
  <c r="M481" i="4"/>
  <c r="M480" i="4" s="1"/>
  <c r="L481" i="4"/>
  <c r="L480" i="4" s="1"/>
  <c r="M486" i="4"/>
  <c r="M488" i="4"/>
  <c r="M494" i="4"/>
  <c r="L486" i="4"/>
  <c r="L488" i="4"/>
  <c r="L494" i="4"/>
  <c r="M502" i="4"/>
  <c r="M501" i="4" s="1"/>
  <c r="L502" i="4"/>
  <c r="L501" i="4" s="1"/>
  <c r="L506" i="4"/>
  <c r="L505" i="4" s="1"/>
  <c r="M522" i="4"/>
  <c r="M521" i="4" s="1"/>
  <c r="M520" i="4" s="1"/>
  <c r="L522" i="4"/>
  <c r="L521" i="4" s="1"/>
  <c r="L520" i="4" s="1"/>
  <c r="M530" i="4"/>
  <c r="M529" i="4" s="1"/>
  <c r="M536" i="4"/>
  <c r="M535" i="4" s="1"/>
  <c r="L530" i="4"/>
  <c r="L529" i="4" s="1"/>
  <c r="L536" i="4"/>
  <c r="L535" i="4" s="1"/>
  <c r="M548" i="4"/>
  <c r="M539" i="4" s="1"/>
  <c r="M538" i="4" s="1"/>
  <c r="L548" i="4"/>
  <c r="L539" i="4" s="1"/>
  <c r="L538" i="4" s="1"/>
  <c r="M552" i="4"/>
  <c r="M551" i="4" s="1"/>
  <c r="M556" i="4"/>
  <c r="L552" i="4"/>
  <c r="L551" i="4" s="1"/>
  <c r="L556" i="4"/>
  <c r="M571" i="4"/>
  <c r="M570" i="4" s="1"/>
  <c r="M560" i="4" s="1"/>
  <c r="L571" i="4"/>
  <c r="L570" i="4" s="1"/>
  <c r="L560" i="4" s="1"/>
  <c r="M593" i="4"/>
  <c r="M582" i="4" s="1"/>
  <c r="M596" i="4"/>
  <c r="M598" i="4"/>
  <c r="M601" i="4"/>
  <c r="M604" i="4"/>
  <c r="L593" i="4"/>
  <c r="L582" i="4" s="1"/>
  <c r="L596" i="4"/>
  <c r="L598" i="4"/>
  <c r="L601" i="4"/>
  <c r="L604" i="4"/>
  <c r="M613" i="4"/>
  <c r="M612" i="4" s="1"/>
  <c r="M621" i="4"/>
  <c r="M620" i="4" s="1"/>
  <c r="M628" i="4"/>
  <c r="M623" i="4" s="1"/>
  <c r="L613" i="4"/>
  <c r="L612" i="4" s="1"/>
  <c r="L621" i="4"/>
  <c r="L620" i="4" s="1"/>
  <c r="L628" i="4"/>
  <c r="L623" i="4" s="1"/>
  <c r="M689" i="4"/>
  <c r="M692" i="4"/>
  <c r="M691" i="4" s="1"/>
  <c r="M709" i="4"/>
  <c r="M712" i="4"/>
  <c r="M714" i="4"/>
  <c r="M651" i="4"/>
  <c r="M650" i="4" s="1"/>
  <c r="M657" i="4"/>
  <c r="M656" i="4" s="1"/>
  <c r="M671" i="4"/>
  <c r="L714" i="4"/>
  <c r="L712" i="4"/>
  <c r="L709" i="4"/>
  <c r="L692" i="4"/>
  <c r="L691" i="4" s="1"/>
  <c r="L689" i="4"/>
  <c r="L671" i="4"/>
  <c r="L657" i="4"/>
  <c r="L656" i="4" s="1"/>
  <c r="L651" i="4"/>
  <c r="L650" i="4" s="1"/>
  <c r="M921" i="4"/>
  <c r="M929" i="4"/>
  <c r="M926" i="4" s="1"/>
  <c r="L929" i="4"/>
  <c r="L926" i="4" s="1"/>
  <c r="M1031" i="4"/>
  <c r="M1036" i="4"/>
  <c r="M1055" i="4"/>
  <c r="M1054" i="4" s="1"/>
  <c r="M1063" i="4"/>
  <c r="M1067" i="4"/>
  <c r="M1069" i="4"/>
  <c r="M1071" i="4"/>
  <c r="M1080" i="4"/>
  <c r="M1079" i="4" s="1"/>
  <c r="M1088" i="4"/>
  <c r="M1087" i="4" s="1"/>
  <c r="M1095" i="4"/>
  <c r="M1097" i="4"/>
  <c r="L1097" i="4"/>
  <c r="L1095" i="4"/>
  <c r="L1088" i="4"/>
  <c r="L1087" i="4" s="1"/>
  <c r="L1080" i="4"/>
  <c r="L1079" i="4" s="1"/>
  <c r="L1071" i="4"/>
  <c r="L1069" i="4"/>
  <c r="L1067" i="4"/>
  <c r="L1063" i="4"/>
  <c r="L1055" i="4"/>
  <c r="L1054" i="4" s="1"/>
  <c r="M1041" i="4"/>
  <c r="M1043" i="4"/>
  <c r="M1046" i="4"/>
  <c r="M1049" i="4"/>
  <c r="M1010" i="4"/>
  <c r="M1009" i="4" s="1"/>
  <c r="M1024" i="4"/>
  <c r="M1023" i="4" s="1"/>
  <c r="L1010" i="4"/>
  <c r="L1009" i="4" s="1"/>
  <c r="M1000" i="4"/>
  <c r="M999" i="4" s="1"/>
  <c r="M998" i="4" s="1"/>
  <c r="L999" i="4"/>
  <c r="L998" i="4" s="1"/>
  <c r="M981" i="4"/>
  <c r="M980" i="4" s="1"/>
  <c r="M984" i="4"/>
  <c r="M983" i="4" s="1"/>
  <c r="L984" i="4"/>
  <c r="L983" i="4" s="1"/>
  <c r="L981" i="4"/>
  <c r="L980" i="4" s="1"/>
  <c r="M978" i="4"/>
  <c r="M977" i="4" s="1"/>
  <c r="L978" i="4"/>
  <c r="L977" i="4" s="1"/>
  <c r="L1049" i="4"/>
  <c r="L1046" i="4"/>
  <c r="L1043" i="4"/>
  <c r="L1041" i="4"/>
  <c r="L1031" i="4"/>
  <c r="L1024" i="4"/>
  <c r="L1023" i="4" s="1"/>
  <c r="L1036" i="4"/>
  <c r="I512" i="4" l="1"/>
  <c r="I470" i="4"/>
  <c r="L682" i="4"/>
  <c r="L681" i="4" s="1"/>
  <c r="M608" i="4"/>
  <c r="M682" i="4"/>
  <c r="M681" i="4" s="1"/>
  <c r="L608" i="4"/>
  <c r="L429" i="4"/>
  <c r="M429" i="4"/>
  <c r="L921" i="4"/>
  <c r="L920" i="4" s="1"/>
  <c r="L384" i="4"/>
  <c r="M384" i="4"/>
  <c r="M1187" i="4"/>
  <c r="M470" i="4"/>
  <c r="L470" i="4"/>
  <c r="L252" i="4"/>
  <c r="L251" i="4" s="1"/>
  <c r="M252" i="4"/>
  <c r="M251" i="4" s="1"/>
  <c r="L504" i="4"/>
  <c r="M504" i="4"/>
  <c r="L500" i="4"/>
  <c r="M500" i="4"/>
  <c r="M479" i="4"/>
  <c r="L479" i="4"/>
  <c r="M335" i="4"/>
  <c r="L351" i="4"/>
  <c r="M1174" i="4"/>
  <c r="L340" i="4"/>
  <c r="M1138" i="4"/>
  <c r="M1137" i="4" s="1"/>
  <c r="L1045" i="4"/>
  <c r="L485" i="4"/>
  <c r="M595" i="4"/>
  <c r="L442" i="4"/>
  <c r="L456" i="4"/>
  <c r="L1040" i="4"/>
  <c r="L649" i="4"/>
  <c r="L648" i="4" s="1"/>
  <c r="L391" i="4"/>
  <c r="M1179" i="4"/>
  <c r="M1164" i="4"/>
  <c r="L528" i="4"/>
  <c r="L1090" i="4"/>
  <c r="L595" i="4"/>
  <c r="L376" i="4"/>
  <c r="L22" i="4"/>
  <c r="L1164" i="4"/>
  <c r="L267" i="4"/>
  <c r="M649" i="4"/>
  <c r="M648" i="4" s="1"/>
  <c r="M87" i="4"/>
  <c r="L1174" i="4"/>
  <c r="L1179" i="4"/>
  <c r="L360" i="4"/>
  <c r="L708" i="4"/>
  <c r="L600" i="4"/>
  <c r="L550" i="4"/>
  <c r="M442" i="4"/>
  <c r="L302" i="4"/>
  <c r="L292" i="4"/>
  <c r="L291" i="4" s="1"/>
  <c r="L87" i="4"/>
  <c r="L59" i="4"/>
  <c r="L37" i="4"/>
  <c r="M376" i="4"/>
  <c r="M316" i="4"/>
  <c r="L1138" i="4"/>
  <c r="L1137" i="4" s="1"/>
  <c r="L1030" i="4"/>
  <c r="M1040" i="4"/>
  <c r="L1066" i="4"/>
  <c r="L407" i="4"/>
  <c r="L323" i="4"/>
  <c r="L112" i="4"/>
  <c r="M396" i="4"/>
  <c r="L976" i="4"/>
  <c r="L975" i="4" s="1"/>
  <c r="L1008" i="4"/>
  <c r="M1030" i="4"/>
  <c r="M493" i="4"/>
  <c r="L316" i="4"/>
  <c r="L278" i="4"/>
  <c r="L277" i="4" s="1"/>
  <c r="L1128" i="4"/>
  <c r="L1187" i="4"/>
  <c r="L1147" i="4"/>
  <c r="M1008" i="4"/>
  <c r="M1066" i="4"/>
  <c r="M708" i="4"/>
  <c r="M600" i="4"/>
  <c r="L493" i="4"/>
  <c r="M485" i="4"/>
  <c r="L335" i="4"/>
  <c r="M391" i="4"/>
  <c r="M351" i="4"/>
  <c r="M292" i="4"/>
  <c r="M291" i="4" s="1"/>
  <c r="M112" i="4"/>
  <c r="M37" i="4"/>
  <c r="M550" i="4"/>
  <c r="M360" i="4"/>
  <c r="M340" i="4"/>
  <c r="M323" i="4"/>
  <c r="M302" i="4"/>
  <c r="M59" i="4"/>
  <c r="M976" i="4"/>
  <c r="M975" i="4" s="1"/>
  <c r="M1045" i="4"/>
  <c r="M1090" i="4"/>
  <c r="M528" i="4"/>
  <c r="M407" i="4"/>
  <c r="M278" i="4"/>
  <c r="M277" i="4" s="1"/>
  <c r="M22" i="4"/>
  <c r="M1147" i="4"/>
  <c r="M1128" i="4"/>
  <c r="M267" i="4"/>
  <c r="M456" i="4"/>
  <c r="M920" i="4"/>
  <c r="I511" i="4" l="1"/>
  <c r="M301" i="4"/>
  <c r="L301" i="4"/>
  <c r="L1127" i="4"/>
  <c r="M478" i="4"/>
  <c r="L478" i="4"/>
  <c r="M455" i="4"/>
  <c r="L455" i="4"/>
  <c r="M49" i="4"/>
  <c r="M36" i="4"/>
  <c r="M111" i="4"/>
  <c r="M21" i="4"/>
  <c r="M72" i="4"/>
  <c r="L425" i="4"/>
  <c r="L111" i="4"/>
  <c r="M581" i="4"/>
  <c r="M559" i="4" s="1"/>
  <c r="L72" i="4"/>
  <c r="L1029" i="4"/>
  <c r="L484" i="4"/>
  <c r="L49" i="4"/>
  <c r="M1029" i="4"/>
  <c r="L707" i="4"/>
  <c r="L680" i="4" s="1"/>
  <c r="L647" i="4" s="1"/>
  <c r="L1053" i="4"/>
  <c r="L1163" i="4"/>
  <c r="L1146" i="4" s="1"/>
  <c r="L36" i="4"/>
  <c r="L581" i="4"/>
  <c r="L559" i="4" s="1"/>
  <c r="L527" i="4"/>
  <c r="M425" i="4"/>
  <c r="M1163" i="4"/>
  <c r="M1146" i="4" s="1"/>
  <c r="L21" i="4"/>
  <c r="M1053" i="4"/>
  <c r="L266" i="4"/>
  <c r="L359" i="4"/>
  <c r="M1127" i="4"/>
  <c r="M527" i="4"/>
  <c r="M484" i="4"/>
  <c r="M322" i="4"/>
  <c r="M266" i="4"/>
  <c r="M707" i="4"/>
  <c r="M680" i="4" s="1"/>
  <c r="M647" i="4" s="1"/>
  <c r="L322" i="4"/>
  <c r="M359" i="4"/>
  <c r="I510" i="4" l="1"/>
  <c r="M7" i="4"/>
  <c r="L7" i="4"/>
  <c r="L300" i="4"/>
  <c r="L265" i="4" s="1"/>
  <c r="M300" i="4"/>
  <c r="M265" i="4" s="1"/>
  <c r="M483" i="4"/>
  <c r="M477" i="4" s="1"/>
  <c r="L483" i="4"/>
  <c r="L477" i="4" s="1"/>
  <c r="M48" i="4"/>
  <c r="L48" i="4"/>
  <c r="M526" i="4"/>
  <c r="L1007" i="4"/>
  <c r="L974" i="4" s="1"/>
  <c r="M1007" i="4"/>
  <c r="M974" i="4" s="1"/>
  <c r="L526" i="4"/>
  <c r="M1126" i="4"/>
  <c r="L1126" i="4"/>
  <c r="L6" i="4" l="1"/>
  <c r="M6" i="4"/>
  <c r="M1401" i="4" s="1"/>
  <c r="I1204" i="4"/>
  <c r="I1177" i="4"/>
  <c r="I1175" i="4"/>
  <c r="I1130" i="4"/>
  <c r="I522" i="4"/>
  <c r="I501" i="4"/>
  <c r="I496" i="4"/>
  <c r="I494" i="4"/>
  <c r="I488" i="4"/>
  <c r="I486" i="4"/>
  <c r="I481" i="4"/>
  <c r="I468" i="4"/>
  <c r="I463" i="4"/>
  <c r="I447" i="4"/>
  <c r="I440" i="4"/>
  <c r="I437" i="4"/>
  <c r="I434" i="4"/>
  <c r="I430" i="4"/>
  <c r="I427" i="4"/>
  <c r="I423" i="4"/>
  <c r="I405" i="4"/>
  <c r="I401" i="4"/>
  <c r="I392" i="4"/>
  <c r="I381" i="4"/>
  <c r="I374" i="4"/>
  <c r="I371" i="4"/>
  <c r="I361" i="4"/>
  <c r="I357" i="4"/>
  <c r="I354" i="4"/>
  <c r="I352" i="4"/>
  <c r="I348" i="4"/>
  <c r="I336" i="4"/>
  <c r="I329" i="4"/>
  <c r="I324" i="4"/>
  <c r="I320" i="4"/>
  <c r="I317" i="4"/>
  <c r="I305" i="4"/>
  <c r="I303" i="4"/>
  <c r="I297" i="4"/>
  <c r="I281" i="4"/>
  <c r="I279" i="4"/>
  <c r="I275" i="4"/>
  <c r="I272" i="4"/>
  <c r="I269" i="4"/>
  <c r="I255" i="4"/>
  <c r="I163" i="4"/>
  <c r="I154" i="4"/>
  <c r="I113" i="4"/>
  <c r="I88" i="4"/>
  <c r="I57" i="4"/>
  <c r="I55" i="4"/>
  <c r="I53" i="4"/>
  <c r="I51" i="4"/>
  <c r="I45" i="4"/>
  <c r="H239" i="3"/>
  <c r="H218" i="3"/>
  <c r="H200" i="3"/>
  <c r="I442" i="4" l="1"/>
  <c r="H4" i="3"/>
  <c r="H217" i="3"/>
  <c r="H216" i="3" s="1"/>
  <c r="I467" i="4"/>
  <c r="I521" i="4"/>
  <c r="I404" i="4"/>
  <c r="I1203" i="4"/>
  <c r="I422" i="4"/>
  <c r="I1129" i="4"/>
  <c r="I480" i="4"/>
  <c r="I462" i="4"/>
  <c r="I439" i="4"/>
  <c r="I436" i="4"/>
  <c r="I426" i="4"/>
  <c r="I254" i="4"/>
  <c r="I153" i="4"/>
  <c r="I373" i="4"/>
  <c r="I370" i="4"/>
  <c r="I112" i="4"/>
  <c r="I356" i="4"/>
  <c r="I44" i="4"/>
  <c r="I274" i="4"/>
  <c r="I271" i="4"/>
  <c r="I268" i="4"/>
  <c r="I429" i="4"/>
  <c r="L1401" i="4"/>
  <c r="I500" i="4"/>
  <c r="I493" i="4"/>
  <c r="I74" i="4"/>
  <c r="I316" i="4"/>
  <c r="I292" i="4"/>
  <c r="I391" i="4"/>
  <c r="I351" i="4"/>
  <c r="I37" i="4"/>
  <c r="I485" i="4"/>
  <c r="I50" i="4"/>
  <c r="I87" i="4"/>
  <c r="I335" i="4"/>
  <c r="I396" i="4"/>
  <c r="I1174" i="4"/>
  <c r="I407" i="4"/>
  <c r="I484" i="4" l="1"/>
  <c r="C12" i="991"/>
  <c r="B12" i="991"/>
  <c r="B11" i="991"/>
  <c r="C11" i="991"/>
  <c r="I111" i="4"/>
  <c r="I253" i="4"/>
  <c r="I520" i="4"/>
  <c r="I466" i="4"/>
  <c r="I1163" i="4"/>
  <c r="I291" i="4"/>
  <c r="I1128" i="4"/>
  <c r="I1187" i="4"/>
  <c r="I479" i="4"/>
  <c r="I421" i="4"/>
  <c r="I267" i="4"/>
  <c r="I73" i="4"/>
  <c r="I425" i="4"/>
  <c r="I376" i="4"/>
  <c r="I302" i="4"/>
  <c r="I36" i="4"/>
  <c r="I311" i="4"/>
  <c r="I278" i="4"/>
  <c r="I360" i="4"/>
  <c r="I323" i="4"/>
  <c r="I340" i="4"/>
  <c r="I59" i="4"/>
  <c r="I515" i="4" l="1"/>
  <c r="B10" i="991"/>
  <c r="B13" i="991" s="1"/>
  <c r="C10" i="991"/>
  <c r="I252" i="4"/>
  <c r="I478" i="4"/>
  <c r="I72" i="4"/>
  <c r="I465" i="4"/>
  <c r="I1146" i="4"/>
  <c r="I277" i="4"/>
  <c r="I49" i="4"/>
  <c r="I1127" i="4"/>
  <c r="H247" i="3"/>
  <c r="I648" i="4"/>
  <c r="I359" i="4"/>
  <c r="I456" i="4"/>
  <c r="I21" i="4"/>
  <c r="I301" i="4"/>
  <c r="I707" i="4"/>
  <c r="I322" i="4"/>
  <c r="I251" i="4" l="1"/>
  <c r="I48" i="4"/>
  <c r="I266" i="4"/>
  <c r="I1126" i="4"/>
  <c r="I509" i="4"/>
  <c r="I7" i="4"/>
  <c r="I300" i="4"/>
  <c r="I455" i="4"/>
  <c r="I680" i="4"/>
  <c r="I483" i="4"/>
  <c r="I477" i="4" l="1"/>
  <c r="A1441" i="4" s="1"/>
  <c r="I6" i="4"/>
  <c r="I265" i="4"/>
  <c r="I647" i="4"/>
  <c r="I526" i="4"/>
  <c r="A1440" i="4" l="1"/>
  <c r="I1401" i="4"/>
  <c r="A1442" i="4" l="1"/>
  <c r="J9" i="4" l="1"/>
  <c r="K9" i="4"/>
  <c r="J8" i="4" l="1"/>
  <c r="J7" i="4"/>
  <c r="K8" i="4"/>
  <c r="K7" i="4" l="1"/>
  <c r="J6" i="4"/>
  <c r="K6" i="4" l="1"/>
  <c r="K601" i="4"/>
  <c r="J603" i="4"/>
  <c r="J601" i="4" s="1"/>
  <c r="B1446" i="4" l="1"/>
  <c r="J600" i="4"/>
  <c r="K600" i="4"/>
  <c r="J581" i="4" l="1"/>
  <c r="K581" i="4"/>
  <c r="K559" i="4" l="1"/>
  <c r="J559" i="4"/>
  <c r="K526" i="4" l="1"/>
  <c r="J526" i="4"/>
  <c r="B1449" i="4" l="1"/>
  <c r="K924" i="4"/>
  <c r="K923" i="4" l="1"/>
  <c r="J924" i="4"/>
  <c r="K922" i="4" l="1"/>
  <c r="J923" i="4"/>
  <c r="K921" i="4" l="1"/>
  <c r="J922" i="4"/>
  <c r="K920" i="4" l="1"/>
  <c r="C1441" i="4" s="1"/>
  <c r="J921" i="4"/>
  <c r="M22" i="990" l="1"/>
  <c r="J920" i="4"/>
  <c r="B1441" i="4" s="1"/>
  <c r="K1267" i="4" l="1"/>
  <c r="J1269" i="4"/>
  <c r="J1267" i="4" l="1"/>
  <c r="K1266" i="4"/>
  <c r="K1250" i="4" l="1"/>
  <c r="J1266" i="4"/>
  <c r="K1233" i="4" l="1"/>
  <c r="J1250" i="4"/>
  <c r="J1233" i="4" s="1"/>
  <c r="K1213" i="4" l="1"/>
  <c r="J1213" i="4"/>
  <c r="K873" i="4" l="1"/>
  <c r="J873" i="4"/>
  <c r="K866" i="4" l="1"/>
  <c r="J866" i="4"/>
  <c r="K865" i="4" l="1"/>
  <c r="J865" i="4"/>
  <c r="K819" i="4" l="1"/>
  <c r="J819" i="4"/>
  <c r="K786" i="4" l="1"/>
  <c r="J786" i="4"/>
  <c r="B1451" i="4" l="1"/>
  <c r="O19" i="990"/>
  <c r="J14" i="990"/>
  <c r="J13" i="990" s="1"/>
  <c r="J12" i="990" s="1"/>
  <c r="K14" i="990"/>
  <c r="K13" i="990" s="1"/>
  <c r="K12" i="990" s="1"/>
  <c r="C1447" i="4" l="1"/>
  <c r="J21" i="990"/>
  <c r="J20" i="990" s="1"/>
  <c r="K21" i="990"/>
  <c r="K20" i="990" s="1"/>
  <c r="J18" i="990"/>
  <c r="J17" i="990" s="1"/>
  <c r="K18" i="990"/>
  <c r="K17" i="990" s="1"/>
  <c r="K16" i="990" l="1"/>
  <c r="K7" i="990" s="1"/>
  <c r="K5" i="990" s="1"/>
  <c r="J16" i="990"/>
  <c r="J7" i="990" s="1"/>
  <c r="J5" i="990" s="1"/>
  <c r="C1450" i="4"/>
  <c r="C1454" i="4" s="1"/>
  <c r="D8" i="991" l="1"/>
  <c r="D7" i="991" s="1"/>
  <c r="D13" i="991" s="1"/>
  <c r="J63" i="990" l="1"/>
  <c r="E8" i="991"/>
  <c r="E7" i="991" s="1"/>
  <c r="K63" i="990"/>
  <c r="J685" i="4"/>
  <c r="J682" i="4" s="1"/>
  <c r="K685" i="4"/>
  <c r="J681" i="4" l="1"/>
  <c r="K682" i="4"/>
  <c r="K681" i="4" s="1"/>
  <c r="J680" i="4" l="1"/>
  <c r="K680" i="4"/>
  <c r="J647" i="4" l="1"/>
  <c r="B1440" i="4" s="1"/>
  <c r="B1442" i="4" s="1"/>
  <c r="K647" i="4"/>
  <c r="B1450" i="4" l="1"/>
  <c r="B1454" i="4" s="1"/>
  <c r="E1454" i="4" s="1"/>
  <c r="C1440" i="4"/>
  <c r="C1442" i="4" s="1"/>
  <c r="K1401" i="4"/>
  <c r="J1401" i="4"/>
  <c r="M19" i="990"/>
</calcChain>
</file>

<file path=xl/sharedStrings.xml><?xml version="1.0" encoding="utf-8"?>
<sst xmlns="http://schemas.openxmlformats.org/spreadsheetml/2006/main" count="3572" uniqueCount="503">
  <si>
    <t>A. RAČUN PRIHODA I RASHODA</t>
  </si>
  <si>
    <t>INDEKS</t>
  </si>
  <si>
    <t>PRIHODI POSLOVANJA</t>
  </si>
  <si>
    <t>PRIHODI OD PRODAJE NEFINANCIJSKE IMOVINE</t>
  </si>
  <si>
    <t>RASHODI  POSLOVANJA</t>
  </si>
  <si>
    <t>RASHODI ZA NABAVU NEFINANCIJSKE IMOVINE</t>
  </si>
  <si>
    <t>RAZLIKA - VIŠAK / MANJAK</t>
  </si>
  <si>
    <t>RASHODI POSLOVANJA I RASHODI ZA NABAVU NEFINANCIJSKE IMOVINE</t>
  </si>
  <si>
    <t xml:space="preserve">Razred </t>
  </si>
  <si>
    <t xml:space="preserve">Skupina  </t>
  </si>
  <si>
    <t>Podskupina</t>
  </si>
  <si>
    <t>Naziv rashoda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</si>
  <si>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</si>
  <si>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</si>
  <si>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</si>
  <si>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</si>
  <si>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</si>
  <si>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</si>
  <si>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</si>
  <si>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 xml:space="preserve">Doprinosi na plaće                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</si>
  <si>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</si>
  <si>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</si>
  <si>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</si>
  <si>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</si>
  <si>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</si>
  <si>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</si>
  <si>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</si>
  <si>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</si>
  <si>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 i ostali materijalni rashodi</t>
  </si>
  <si>
    <t>Materijal i sirovine</t>
  </si>
  <si>
    <t>Energija</t>
  </si>
  <si>
    <t>Materijal i dijelovi za tekuće i invensticijsko održavanje</t>
  </si>
  <si>
    <t>Sitni inventar i auto gume</t>
  </si>
  <si>
    <t>Službena, radna i zaštitna odjeća i obuća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</si>
  <si>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</si>
  <si>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</si>
  <si>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</si>
  <si>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</si>
  <si>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</si>
  <si>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</si>
  <si>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</si>
  <si>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</si>
  <si>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</si>
  <si>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Naknade troškova osobama izvan radnog odnosa</t>
  </si>
  <si>
    <t>Naknada troškova osobama izvan radnog odnosa</t>
  </si>
  <si>
    <t>Ostali nespomenuti rashodi poslovanja</t>
  </si>
  <si>
    <t>Naknade za rad predstavničkih i izvršnih tijela, povjerensta i sl.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</si>
  <si>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</si>
  <si>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</si>
  <si>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</si>
  <si>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</si>
  <si>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</si>
  <si>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</si>
  <si>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</si>
  <si>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Zatezne kamate iz poslovnih odnosa</t>
  </si>
  <si>
    <t>Naknade građanima i kućanstvima na temelju osiguranja i druge naknade</t>
  </si>
  <si>
    <t>Ostale naknade građanima i kućanstvima iz proračuna</t>
  </si>
  <si>
    <t>Ostali rashodi</t>
  </si>
  <si>
    <t>Tekuće donacije</t>
  </si>
  <si>
    <t>Tekuće donacije u novcu</t>
  </si>
  <si>
    <t>Rashodi za nabavu neproizvedene dugotrajne imovine</t>
  </si>
  <si>
    <t xml:space="preserve">Nematerijalna imovina </t>
  </si>
  <si>
    <t>Licence</t>
  </si>
  <si>
    <t>Rashodi za nabavu proizvedene dugotrajne imovine</t>
  </si>
  <si>
    <t>Postrojenja i oprema</t>
  </si>
  <si>
    <t>Uredska oprema i namještaj</t>
  </si>
  <si>
    <t>Medicinska i laboratorijska oprema</t>
  </si>
  <si>
    <t>Instrumenti,uređaji i strojevi</t>
  </si>
  <si>
    <t>Uređaji, strojevi i oprema za ostale namjene</t>
  </si>
  <si>
    <t>Prijevozna sredstva</t>
  </si>
  <si>
    <t>Prijevozna sredstva u cestovnom prometu</t>
  </si>
  <si>
    <t>Nematerijalna proizvedena imovina</t>
  </si>
  <si>
    <t>Ulaganja u računalne programe</t>
  </si>
  <si>
    <t>UKUPNO RASHODI</t>
  </si>
  <si>
    <t>II POSEBNI DIO</t>
  </si>
  <si>
    <t>Razred</t>
  </si>
  <si>
    <t>Skupina</t>
  </si>
  <si>
    <t>Odjeljak</t>
  </si>
  <si>
    <t>Osn.račun</t>
  </si>
  <si>
    <t>Izvor financiranja</t>
  </si>
  <si>
    <t>Rashodi i izdaci</t>
  </si>
  <si>
    <t>A 100122 REDOVNA DJELATNOST ZAVODA ZA JAVNO ZDRAVSTVO</t>
  </si>
  <si>
    <t>Rashodi poslovanja</t>
  </si>
  <si>
    <t>Plaće za zaposlene</t>
  </si>
  <si>
    <t>Plaće za zaposlene-Bruto plaća</t>
  </si>
  <si>
    <t>31212</t>
  </si>
  <si>
    <t>Nagrade (jubilarne)</t>
  </si>
  <si>
    <t>312120</t>
  </si>
  <si>
    <t>31213</t>
  </si>
  <si>
    <t>Darovi (zaposlenicima)</t>
  </si>
  <si>
    <t>312130</t>
  </si>
  <si>
    <t>31214</t>
  </si>
  <si>
    <t>Otpremnine</t>
  </si>
  <si>
    <t>312140</t>
  </si>
  <si>
    <t>31215</t>
  </si>
  <si>
    <t>Naknade za bolest, invalidnost i smrtni slučaj</t>
  </si>
  <si>
    <t>312150</t>
  </si>
  <si>
    <t>31219</t>
  </si>
  <si>
    <t>Ostali nenavedeni rashodi za zaposlene</t>
  </si>
  <si>
    <t>312190</t>
  </si>
  <si>
    <t>Ostali nenavedeni rashodi za zaposlene (božićnica i dar djeci)</t>
  </si>
  <si>
    <t>Doprinosi na plaće</t>
  </si>
  <si>
    <t>Doprinosi za obvezno zdravstveno osiguranje zaštite zdravlja na radu</t>
  </si>
  <si>
    <t>Dnevnice za službeni put u zemlji</t>
  </si>
  <si>
    <t>Naknade za smještaj na službenom putu u zemlji</t>
  </si>
  <si>
    <t>Naknade za prijevoz na službenom putu u zemlji</t>
  </si>
  <si>
    <t>Ostali rashodi za službena putovanja</t>
  </si>
  <si>
    <t>Naknade za prijevoz na posao i s posla</t>
  </si>
  <si>
    <t>Nakanade za odvojeni život</t>
  </si>
  <si>
    <t>32131</t>
  </si>
  <si>
    <t>Seminari, savjetovanja i simpoziji</t>
  </si>
  <si>
    <t>321310</t>
  </si>
  <si>
    <t>Seminari, savjetovanja i simpoziji - Kotizacija</t>
  </si>
  <si>
    <t>321311</t>
  </si>
  <si>
    <t xml:space="preserve">Seminari, savjetovanja i simpoziji - Školarina </t>
  </si>
  <si>
    <t>32132</t>
  </si>
  <si>
    <t>Tečajevi i stručni ispiti</t>
  </si>
  <si>
    <t>321320</t>
  </si>
  <si>
    <t>Uredski materijal i ostali materijalni rashodi</t>
  </si>
  <si>
    <t>32211</t>
  </si>
  <si>
    <t>Uredski materijal</t>
  </si>
  <si>
    <t>322110</t>
  </si>
  <si>
    <t>322111</t>
  </si>
  <si>
    <t>Uredski materijal-toneri</t>
  </si>
  <si>
    <t>32212</t>
  </si>
  <si>
    <t>Literatura (publikacije, časopisi, glasila, knjige i ostalo)</t>
  </si>
  <si>
    <t>322120</t>
  </si>
  <si>
    <t>32214</t>
  </si>
  <si>
    <t>Materijal i sredstva za čišćenje i održavanje</t>
  </si>
  <si>
    <t>322140</t>
  </si>
  <si>
    <t>32216</t>
  </si>
  <si>
    <t>Materijal za higijenske potrebe i njegu</t>
  </si>
  <si>
    <t>322160</t>
  </si>
  <si>
    <t>32219</t>
  </si>
  <si>
    <t>Ostali materijal za potrebe redovnog poslovanja</t>
  </si>
  <si>
    <t>322190</t>
  </si>
  <si>
    <t>32221</t>
  </si>
  <si>
    <t>Osnovni materijal i sirovine</t>
  </si>
  <si>
    <t>322210</t>
  </si>
  <si>
    <t>32222</t>
  </si>
  <si>
    <t>Pomoćni i sanitetski materijal</t>
  </si>
  <si>
    <t>322220</t>
  </si>
  <si>
    <t>32231</t>
  </si>
  <si>
    <t>Električna energija</t>
  </si>
  <si>
    <t>322310</t>
  </si>
  <si>
    <t>322311</t>
  </si>
  <si>
    <t>Električna energija-opskrba</t>
  </si>
  <si>
    <t>32233</t>
  </si>
  <si>
    <t>Plin</t>
  </si>
  <si>
    <t>322330</t>
  </si>
  <si>
    <t>32234</t>
  </si>
  <si>
    <t>Motorni benzin i dizel gorivo</t>
  </si>
  <si>
    <t>322340</t>
  </si>
  <si>
    <t>Materijal i dijelovi za tekuće i investicijsko održavanje</t>
  </si>
  <si>
    <t>32242</t>
  </si>
  <si>
    <t>Materijal i dijelovi za tekuće i investicijsko održavanje postrojenja i opreme</t>
  </si>
  <si>
    <t>322420</t>
  </si>
  <si>
    <t>Sitni inventar i autogume</t>
  </si>
  <si>
    <t>32251</t>
  </si>
  <si>
    <t>Sitni inventar</t>
  </si>
  <si>
    <t>322510</t>
  </si>
  <si>
    <t>32252</t>
  </si>
  <si>
    <t>Auto gume</t>
  </si>
  <si>
    <t>322520</t>
  </si>
  <si>
    <t>32271</t>
  </si>
  <si>
    <t>Službena radna i zaštitna odjeća i obuća</t>
  </si>
  <si>
    <t>322710</t>
  </si>
  <si>
    <t>Usluge telefona, pošte i prijevoza</t>
  </si>
  <si>
    <t>32311</t>
  </si>
  <si>
    <t>Usluge telefona, telefaksa</t>
  </si>
  <si>
    <t>323110</t>
  </si>
  <si>
    <t>32312</t>
  </si>
  <si>
    <t>Usluge interneta</t>
  </si>
  <si>
    <t>323120</t>
  </si>
  <si>
    <t>32313</t>
  </si>
  <si>
    <t>Poštarina (pisma, tiskanice i sl.)</t>
  </si>
  <si>
    <t>323130</t>
  </si>
  <si>
    <t>32319</t>
  </si>
  <si>
    <t>Ostale usluge za komunikaciju i prijevoz</t>
  </si>
  <si>
    <t>323190</t>
  </si>
  <si>
    <t>32322</t>
  </si>
  <si>
    <t>Usluge tekućeg i investicijkog održavanja postrojenja i opreme</t>
  </si>
  <si>
    <t>323220</t>
  </si>
  <si>
    <t>32339</t>
  </si>
  <si>
    <t>Ostale usluge promidžbe i informiranja</t>
  </si>
  <si>
    <t>323390</t>
  </si>
  <si>
    <t>32341</t>
  </si>
  <si>
    <t>Opskrba vodom</t>
  </si>
  <si>
    <t>323410</t>
  </si>
  <si>
    <t>32342</t>
  </si>
  <si>
    <t>Iznošenje i odvoz smeća</t>
  </si>
  <si>
    <t>323420</t>
  </si>
  <si>
    <t>32349</t>
  </si>
  <si>
    <t>Ostale komunalne usluge</t>
  </si>
  <si>
    <t>323490</t>
  </si>
  <si>
    <t>323491</t>
  </si>
  <si>
    <t>Ostale komunalne usluge-Komunalna naknada</t>
  </si>
  <si>
    <t>32352</t>
  </si>
  <si>
    <t>Zakupnine i najamnine za građevinske objekte</t>
  </si>
  <si>
    <t>323520</t>
  </si>
  <si>
    <t>32359</t>
  </si>
  <si>
    <t>Ostale zakupnine i najmnine</t>
  </si>
  <si>
    <t>323590</t>
  </si>
  <si>
    <t>32363</t>
  </si>
  <si>
    <t>Laboratorijske usluge</t>
  </si>
  <si>
    <t>323630</t>
  </si>
  <si>
    <t>32369</t>
  </si>
  <si>
    <t>Ostale zdravstvene i veterinarske usluge</t>
  </si>
  <si>
    <t>323690</t>
  </si>
  <si>
    <t>Intelektualne i osobne usluge</t>
  </si>
  <si>
    <t>32372</t>
  </si>
  <si>
    <t>Ugovori o djelu</t>
  </si>
  <si>
    <t>323720</t>
  </si>
  <si>
    <t>32373</t>
  </si>
  <si>
    <t>Usluge odvjetnika i pravnog savjetovanja</t>
  </si>
  <si>
    <t>323730</t>
  </si>
  <si>
    <t>32379</t>
  </si>
  <si>
    <t>Ostale intelektualne usluge</t>
  </si>
  <si>
    <t>323790</t>
  </si>
  <si>
    <t>323792</t>
  </si>
  <si>
    <t>32389</t>
  </si>
  <si>
    <t>Ostale računalne usluge</t>
  </si>
  <si>
    <t>323890</t>
  </si>
  <si>
    <t>32391</t>
  </si>
  <si>
    <t>Grafičke i tiskarske usluge, usluge kopiranja i uvezivanja i sl.</t>
  </si>
  <si>
    <t>323910</t>
  </si>
  <si>
    <t>32394</t>
  </si>
  <si>
    <t>Usluge pri registraciji prijevoznih sredstava</t>
  </si>
  <si>
    <t>323940</t>
  </si>
  <si>
    <t>32395</t>
  </si>
  <si>
    <t>Usluge čišćenja, pranja i slično</t>
  </si>
  <si>
    <t>323950</t>
  </si>
  <si>
    <t>32399</t>
  </si>
  <si>
    <t>Ostale nespomenute usluge</t>
  </si>
  <si>
    <t>323990</t>
  </si>
  <si>
    <t>Ostale nespomenute usluge-Dom zdravlja (učešće rež.troš.)</t>
  </si>
  <si>
    <t>323991</t>
  </si>
  <si>
    <t>Ostale nespomenute usluge-Opća bolnica (učešće tehničkog osoblja)</t>
  </si>
  <si>
    <t>323992</t>
  </si>
  <si>
    <t>Ostale nespomenute usluge-Dom zdravlja (učešće tehničkog osoblja)</t>
  </si>
  <si>
    <t>323993</t>
  </si>
  <si>
    <t>Ostale nespomenute usluge-Opća bolnica (učešće rež.troš.)</t>
  </si>
  <si>
    <t>323994</t>
  </si>
  <si>
    <t>Ostale nespomenute usluge-Vatrogasne usluge</t>
  </si>
  <si>
    <t>32412</t>
  </si>
  <si>
    <t>Naknade ostalih troškova</t>
  </si>
  <si>
    <t>324120</t>
  </si>
  <si>
    <t>Naknade ostalih troškova (doprinosi volonteri)</t>
  </si>
  <si>
    <t>Naknade za rad predstavničkih i izvršnih tijela, povjerenstava i slično</t>
  </si>
  <si>
    <t>32911</t>
  </si>
  <si>
    <t>Naknade za rad članovima predstavničkih i izvršnih tijela i upravnih vijeća</t>
  </si>
  <si>
    <t>329110</t>
  </si>
  <si>
    <t>32921</t>
  </si>
  <si>
    <t>Premije osiguranja prijevoznih sredstava</t>
  </si>
  <si>
    <t>329210</t>
  </si>
  <si>
    <t>32923</t>
  </si>
  <si>
    <t>Premije osiguranja zaposlenih</t>
  </si>
  <si>
    <t>329230</t>
  </si>
  <si>
    <t>32931</t>
  </si>
  <si>
    <t>329310</t>
  </si>
  <si>
    <t>32941</t>
  </si>
  <si>
    <t>Tuzemne članarine</t>
  </si>
  <si>
    <t>329410</t>
  </si>
  <si>
    <t>32955</t>
  </si>
  <si>
    <t>Novčana naknada poslodavca zbog nezapošljavanja osoba s invaliditetom</t>
  </si>
  <si>
    <t>329550</t>
  </si>
  <si>
    <t>32959</t>
  </si>
  <si>
    <t>Ostale pristojbe i nakanade</t>
  </si>
  <si>
    <t>329590</t>
  </si>
  <si>
    <t>Ostale pristojbe i nakanade (spomenička renta)</t>
  </si>
  <si>
    <t>329591</t>
  </si>
  <si>
    <t>Ostale pristojbe i naknade (HRT)</t>
  </si>
  <si>
    <t>Troškovi sudskih postupaka</t>
  </si>
  <si>
    <t>32991</t>
  </si>
  <si>
    <t>Rashodi protokola (vijenci, cvijeće, svijeće i slično)</t>
  </si>
  <si>
    <t>32999</t>
  </si>
  <si>
    <t>329990</t>
  </si>
  <si>
    <t>34311</t>
  </si>
  <si>
    <t>Usluge banaka</t>
  </si>
  <si>
    <t>343110</t>
  </si>
  <si>
    <t>34312</t>
  </si>
  <si>
    <t>Usluge platnog prometa</t>
  </si>
  <si>
    <t>343120</t>
  </si>
  <si>
    <t>34333</t>
  </si>
  <si>
    <t>343330</t>
  </si>
  <si>
    <t>Nagrade građanima i kućanstvima</t>
  </si>
  <si>
    <t>37215</t>
  </si>
  <si>
    <t>Stipendije i školarine</t>
  </si>
  <si>
    <t>372150</t>
  </si>
  <si>
    <t>IZVOR POMOĆI</t>
  </si>
  <si>
    <t>IZVOR VLASTITI PRIHODI</t>
  </si>
  <si>
    <t>31111</t>
  </si>
  <si>
    <t xml:space="preserve">Plaće za zaposlene </t>
  </si>
  <si>
    <t>311110</t>
  </si>
  <si>
    <t>Plaće za zaposlene - Bruto plaća</t>
  </si>
  <si>
    <t>31131</t>
  </si>
  <si>
    <t>311310</t>
  </si>
  <si>
    <t>31141</t>
  </si>
  <si>
    <t>311410</t>
  </si>
  <si>
    <t>31216</t>
  </si>
  <si>
    <t>Regres za godišnji odmor</t>
  </si>
  <si>
    <t>312160</t>
  </si>
  <si>
    <t>31321</t>
  </si>
  <si>
    <t>313210</t>
  </si>
  <si>
    <t>31322</t>
  </si>
  <si>
    <t>313220</t>
  </si>
  <si>
    <t>31332</t>
  </si>
  <si>
    <t>313320</t>
  </si>
  <si>
    <t>32111</t>
  </si>
  <si>
    <t>321110</t>
  </si>
  <si>
    <t>32113</t>
  </si>
  <si>
    <t>321130</t>
  </si>
  <si>
    <t>32115</t>
  </si>
  <si>
    <t>321150</t>
  </si>
  <si>
    <t>32119</t>
  </si>
  <si>
    <t>321190</t>
  </si>
  <si>
    <t>32121</t>
  </si>
  <si>
    <t>321210</t>
  </si>
  <si>
    <t>32123</t>
  </si>
  <si>
    <t>Naknade za odvojeni život</t>
  </si>
  <si>
    <t>321230</t>
  </si>
  <si>
    <t>Seminari, savjetovanja i simpoziji-Kotizacija</t>
  </si>
  <si>
    <t>Seminari, savjetovanja i simpoziji-Školarina</t>
  </si>
  <si>
    <t>Uredski materijal - toneri</t>
  </si>
  <si>
    <t xml:space="preserve">Literatura (publikacije, časopisi, glasila, knjige i ostalo) </t>
  </si>
  <si>
    <t>Električna energija - opskrba</t>
  </si>
  <si>
    <t>Ostale pristojbe i nakanade ( HRT )</t>
  </si>
  <si>
    <t>Ostale naknade građanima i kućanstvima</t>
  </si>
  <si>
    <t>K 100079 OPREMANJE ZAVODA ZA JAVNO ZDRAVSTVO</t>
  </si>
  <si>
    <t>Rashodi za nabavu nefinancijske imovine</t>
  </si>
  <si>
    <t>Nematerijalna imovina</t>
  </si>
  <si>
    <t>41231</t>
  </si>
  <si>
    <t>412310</t>
  </si>
  <si>
    <t>42211</t>
  </si>
  <si>
    <t>Računala i računalna oprema</t>
  </si>
  <si>
    <t>422110</t>
  </si>
  <si>
    <t>42212</t>
  </si>
  <si>
    <t>Uredski namještaj</t>
  </si>
  <si>
    <t>422120</t>
  </si>
  <si>
    <t>42241</t>
  </si>
  <si>
    <t>Medicinska oprema</t>
  </si>
  <si>
    <t>422410</t>
  </si>
  <si>
    <t>42242</t>
  </si>
  <si>
    <t>Laboratorijska oprema</t>
  </si>
  <si>
    <t>422420</t>
  </si>
  <si>
    <t>Instrumenti, uređaji i strojevi</t>
  </si>
  <si>
    <t>Oprema za ostale namjene</t>
  </si>
  <si>
    <t xml:space="preserve">Prijevozna sredstva </t>
  </si>
  <si>
    <t>42311</t>
  </si>
  <si>
    <t>Osobni automobili</t>
  </si>
  <si>
    <t>423110</t>
  </si>
  <si>
    <t>42621</t>
  </si>
  <si>
    <t>426210</t>
  </si>
  <si>
    <t>IZVOR PRIHODI OD PRODAJE NEFINANCIJSKE IMOVINE</t>
  </si>
  <si>
    <t>T 100035  Prevencija rizika određenih čimbenika okoliša</t>
  </si>
  <si>
    <t>Plaće za zaposlene - Bruto plaće</t>
  </si>
  <si>
    <t>313310</t>
  </si>
  <si>
    <t>Nakdane za prijevoz na službenom putu u zemlji</t>
  </si>
  <si>
    <t xml:space="preserve">Nabava opreme za prevenciju rizika određenih čimbenika okoliša </t>
  </si>
  <si>
    <t>Usluge telefona, prijevoza i pošte</t>
  </si>
  <si>
    <t>Komunale usluge</t>
  </si>
  <si>
    <t xml:space="preserve">Tekuće donacije </t>
  </si>
  <si>
    <t>38111</t>
  </si>
  <si>
    <t>Tekuće donacije zdravstvenim neprofitnim organizacijama</t>
  </si>
  <si>
    <t>381110</t>
  </si>
  <si>
    <t>K 100057 Nabava opreme za Prevenciju rizika određenih čimbenika okoliša</t>
  </si>
  <si>
    <t>T 100044 Savjetovalište za reproduktivno zdravlje adolescenata</t>
  </si>
  <si>
    <t xml:space="preserve">Plaće za posebne uvjete rada </t>
  </si>
  <si>
    <t>K 100074 Nabava opreme za Savjetovalište za reproduktivno zdravlje adolescenata</t>
  </si>
  <si>
    <t>Posrojenja i oprema</t>
  </si>
  <si>
    <t xml:space="preserve">T 100007 Monitoring kakvoće vode za piće </t>
  </si>
  <si>
    <t>UKUPNO RASHODI I IZDACI</t>
  </si>
  <si>
    <t>Izradila:</t>
  </si>
  <si>
    <t xml:space="preserve">Intelektualne i osobne usluge </t>
  </si>
  <si>
    <t>PROJEKCIJA PLANA ZA 2020.</t>
  </si>
  <si>
    <t>T 100001 Savjetovalište za prevenciju prekomjerne tjelesne težine i debljine</t>
  </si>
  <si>
    <t>32354</t>
  </si>
  <si>
    <t>323540</t>
  </si>
  <si>
    <t>32922</t>
  </si>
  <si>
    <t>329220</t>
  </si>
  <si>
    <t>Premije osiguranja ostale imovine</t>
  </si>
  <si>
    <t>Usluge tekućeg i investicijskog održavanja postrojenja i opreme</t>
  </si>
  <si>
    <t xml:space="preserve">Uredski materijal </t>
  </si>
  <si>
    <t>323791</t>
  </si>
  <si>
    <t>IZVOR OPĆI PRIHODI I PRIMICI</t>
  </si>
  <si>
    <t>Materijal i dijelovi za tekuće i invensticijsko održavanje postrojenja i opreme</t>
  </si>
  <si>
    <t>Usluge telefona,telefaksa</t>
  </si>
  <si>
    <t>Ostale zakupnine i najamnine</t>
  </si>
  <si>
    <t>Ugovor o djelu</t>
  </si>
  <si>
    <t>PRIHODI POSLOVANJA I PRIHODI OD PRODAJE NEFINANCIJSKE IMOVINE</t>
  </si>
  <si>
    <t xml:space="preserve">Podskupina </t>
  </si>
  <si>
    <t>Oznaka izvora financiranja</t>
  </si>
  <si>
    <t>Naziv prihoda</t>
  </si>
  <si>
    <t>POMOĆI IZ INOZEMSTVA I OD SUBJEKATA UNUTAR OPĆEG PRORAČUNA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</si>
  <si>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</si>
  <si>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</si>
  <si>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</si>
  <si>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</si>
  <si>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</si>
  <si>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</si>
  <si>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</si>
  <si>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</si>
  <si>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ZA POSEBNE NAMJENE</t>
  </si>
  <si>
    <t>VLASTITI PRIHODI</t>
  </si>
  <si>
    <t xml:space="preserve">Prihodi od prodaje proizvoda i robe te pruženih usluga </t>
  </si>
  <si>
    <t>PRIHODI IZ NADLEŽNOG PRORAČUNA I OD HZZO-a TEMELJEM UGOVORNIH OBVEZA</t>
  </si>
  <si>
    <t>Prihodi iz nadležnog proračuna za financiranje rashoda poslovanja- Lokalni proračun</t>
  </si>
  <si>
    <t>Prihodi od HZZO-a na temelju ugovornih obveza</t>
  </si>
  <si>
    <t>PRIHODI OD PRODAJE PROIZVEDENE DUGOTRAJNE IMOVINE</t>
  </si>
  <si>
    <t>Prihodi od prodaje građevinskih objekata</t>
  </si>
  <si>
    <t>Stambeni objekti</t>
  </si>
  <si>
    <t>Prihodi od prodaje prijevoznih sredstava</t>
  </si>
  <si>
    <t>UKUPNO PRIHODI POSLOVANJA</t>
  </si>
  <si>
    <t>Danijela Čošić, mag. oec., univ. spec. oec.</t>
  </si>
  <si>
    <t>Ravnateljica :</t>
  </si>
  <si>
    <t>I OPĆI DIO</t>
  </si>
  <si>
    <t xml:space="preserve"> A.RAČUN PRIHODA I RASHODA</t>
  </si>
  <si>
    <t>UKUPNI PRIHODI</t>
  </si>
  <si>
    <t>UKUPNI RASHODI</t>
  </si>
  <si>
    <t>C.VIŠAK PRIHODA I PRIMITAKA</t>
  </si>
  <si>
    <t>POVEĆANJE/ SMANJENJE</t>
  </si>
  <si>
    <t>PRENESENI VIŠAK PRIHODA IZ PROTEKLOG RAZDOBLJA</t>
  </si>
  <si>
    <t>Tekuće pomoći od izvanproračunskih korisnika</t>
  </si>
  <si>
    <t>Tekuće pomoći  iz državnog proračuna proračunskim korisnicima proračuna JLP(R)S</t>
  </si>
  <si>
    <t>Tekuće pomoći iz drž.prorač.proračunskim korisnicima</t>
  </si>
  <si>
    <t>Kapitalne pomoći  iz državnog proračuna proračunskim korisnicima proračuna JLP(R)S</t>
  </si>
  <si>
    <t>Kapitalne pomoći iz drž.prorač.proračunskim korisnicima</t>
  </si>
  <si>
    <t>Kamate na depozite po viđenju</t>
  </si>
  <si>
    <t>Prihodi od pruženih usluga</t>
  </si>
  <si>
    <t>PRIHODI OD PRODAJE PROIZVODA I ROBE TE PRUŽENIH USLUGA I PRIHODI OD DONACIJA</t>
  </si>
  <si>
    <t>Prihodi iz nadležnog proračuna za finanaciranje redovne djelatnosti proračunskih korisnika</t>
  </si>
  <si>
    <t>Stambeni objekti za zaposlene</t>
  </si>
  <si>
    <t>Tekuće pomoći od HZMO-a, HZZ-a, HZZO-a</t>
  </si>
  <si>
    <t xml:space="preserve">IZVOR POMOĆI </t>
  </si>
  <si>
    <t>Prenešeno</t>
  </si>
  <si>
    <t>Plan</t>
  </si>
  <si>
    <t>spec. epidemiolog</t>
  </si>
  <si>
    <t xml:space="preserve">Naknade ostalih troškova </t>
  </si>
  <si>
    <t>Hzzo</t>
  </si>
  <si>
    <t>VP</t>
  </si>
  <si>
    <t>MZ</t>
  </si>
  <si>
    <t>PV</t>
  </si>
  <si>
    <t>NP</t>
  </si>
  <si>
    <t>OPĆI</t>
  </si>
  <si>
    <t>PLAN PRIHODA</t>
  </si>
  <si>
    <t>Osnovni račun</t>
  </si>
  <si>
    <t>IZVOR POMOĆI (PRENESENI VIŠAK 9221)</t>
  </si>
  <si>
    <t>IZVOR POMOĆI  (PRENESENI VIŠAK 9221)</t>
  </si>
  <si>
    <t>dr. sc. Draženka Vadla, dr. med.</t>
  </si>
  <si>
    <t xml:space="preserve">T 100056 Zajedno protiv ovisnosti </t>
  </si>
  <si>
    <t xml:space="preserve">K 100084 Nabava opreme za projekt Zajedno protiv ovisnosti </t>
  </si>
  <si>
    <t>IZVOR PRIHODI ZA POSEBNE NAMJENE (HZZ)</t>
  </si>
  <si>
    <t>IZVOR PRIHODI ZA POSEBNE NAMJENE (HZZ) - PRENESENI VIŠAK (9221)</t>
  </si>
  <si>
    <t>5.5.1.</t>
  </si>
  <si>
    <t>Oprema za održavanje i zaštitu</t>
  </si>
  <si>
    <t>Oprema za grijanje, ventilaciju i hlađenje</t>
  </si>
  <si>
    <t>PRIPRAVNICI - MIZ, HZZ-A</t>
  </si>
  <si>
    <t>5.5.</t>
  </si>
  <si>
    <t>311111</t>
  </si>
  <si>
    <t>Plaće za zaposlene - Bruto plaća (pripravci)</t>
  </si>
  <si>
    <t>Doprinosi za obvezno zdravstveno osiguranje zaštite zdravlja na radu (pripravnici)</t>
  </si>
  <si>
    <t>Doprinosi za obvezno osiguranje u slučaju nezaposlenosti (pripravnici)</t>
  </si>
  <si>
    <t>321211</t>
  </si>
  <si>
    <t>Naknade za prijevoz na posao i s posla (pripravnici)</t>
  </si>
  <si>
    <t>PRIPRAVNICI - HZZO - A</t>
  </si>
  <si>
    <t>Grafičke usluge</t>
  </si>
  <si>
    <t>323911</t>
  </si>
  <si>
    <t>323191</t>
  </si>
  <si>
    <t>Usluge slanja e-Računa</t>
  </si>
  <si>
    <t>K 100057 Nabava opreme za Savjetovalište za prevenciju prekomjerne tjelesne težine i debljine</t>
  </si>
  <si>
    <t>Plaće za zaposlene-Bruto plaća (pripravnici)</t>
  </si>
  <si>
    <t>Plaće za zaposlene-Bruto plaća (pripravnici-dr)</t>
  </si>
  <si>
    <t>Doprinosi za obvezno zdravstveno osiguranje (pripravnici)</t>
  </si>
  <si>
    <t xml:space="preserve">Doprinosi za obvezno zdravstveno osiguranje </t>
  </si>
  <si>
    <t>Pomoći proračunu iz drugih proračuna</t>
  </si>
  <si>
    <t>Tekuće pomoći proračunu iz drugih proračuna</t>
  </si>
  <si>
    <t>Tekuće pomoći iz državnog proračuna</t>
  </si>
  <si>
    <t xml:space="preserve">Tekuće pomoći od HZMO-a, HZZ-a </t>
  </si>
  <si>
    <t>FINANCIJSKI PLAN ZA 2019</t>
  </si>
  <si>
    <t>PLAN ZA 2019.</t>
  </si>
  <si>
    <t>NOVI PLAN 2019.</t>
  </si>
  <si>
    <t>3.1.</t>
  </si>
  <si>
    <t>FINANCIJSKI PLAN ZA 2018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</si>
  <si>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</si>
  <si>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</si>
  <si>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</si>
  <si>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</si>
  <si>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PLAN 2019.</t>
  </si>
  <si>
    <t>Javnobilježničke pristojbe</t>
  </si>
  <si>
    <t>MZ-prip</t>
  </si>
  <si>
    <t>Hzz-prip</t>
  </si>
  <si>
    <t>Plaće za zaposlene-Pripravnost</t>
  </si>
  <si>
    <t>Plaće za zaposlene-pripravnost</t>
  </si>
  <si>
    <t>rashodi</t>
  </si>
  <si>
    <t>U Koprivnici 14.10.2019.</t>
  </si>
  <si>
    <t>4.6.</t>
  </si>
  <si>
    <t>PRIHODI PO POSEBNIM PROPISIMA  (HZZO)</t>
  </si>
  <si>
    <t>7.2.</t>
  </si>
  <si>
    <t>7.3.</t>
  </si>
  <si>
    <t>NOVI PLAN ZA 2019.</t>
  </si>
  <si>
    <r>
      <rPr>
        <b/>
        <sz val="14"/>
        <color indexed="8"/>
        <rFont val="Arial"/>
        <family val="2"/>
        <charset val="238"/>
      </rPr>
      <t xml:space="preserve"> I </t>
    </r>
    <r>
      <rPr>
        <b/>
        <sz val="12"/>
        <color indexed="8"/>
        <rFont val="Arial"/>
        <family val="2"/>
        <charset val="238"/>
      </rPr>
      <t>IZMJENE I DOPUNE FINANCIJSKOG PLANA ZAVODA ZA JAVNO ZDRAVSTVO  KOPRIVNIČKO-KRIŽEVAČKE ŽUPANIJE ZA 2019. GODINU</t>
    </r>
  </si>
  <si>
    <t>4</t>
  </si>
  <si>
    <t>POVEĆANJE / SMANJENJE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</si>
</sst>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"/>
    <numFmt numFmtId="165" formatCode="#,##0\ _k_n"/>
  </numFmts>
  <fonts count="71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color theme="0"/>
      <name val="MS Sans Serif"/>
      <family val="2"/>
      <charset val="238"/>
    </font>
    <font>
      <b/>
      <sz val="10"/>
      <color theme="1"/>
      <name val="MS Sans Serif"/>
      <family val="2"/>
      <charset val="238"/>
    </font>
    <font>
      <sz val="10"/>
      <color rgb="FFFFC000"/>
      <name val="MS Sans Serif"/>
      <family val="2"/>
      <charset val="238"/>
    </font>
    <font>
      <sz val="10"/>
      <color rgb="FF7030A0"/>
      <name val="MS Sans Serif"/>
      <family val="2"/>
      <charset val="238"/>
    </font>
    <font>
      <sz val="10"/>
      <color rgb="FF0070C0"/>
      <name val="MS Sans Serif"/>
      <family val="2"/>
      <charset val="238"/>
    </font>
    <font>
      <sz val="10"/>
      <color rgb="FFFF0000"/>
      <name val="MS Sans Serif"/>
      <family val="2"/>
      <charset val="238"/>
    </font>
    <font>
      <sz val="10"/>
      <color rgb="FF00B0F0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MS Sans Serif"/>
      <family val="2"/>
      <charset val="238"/>
    </font>
    <font>
      <b/>
      <sz val="8"/>
      <color theme="0"/>
      <name val="MS Sans Serif"/>
      <family val="2"/>
      <charset val="238"/>
    </font>
    <font>
      <b/>
      <sz val="8"/>
      <color theme="1"/>
      <name val="MS Sans Serif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00B0F0"/>
      <name val="Arial"/>
      <family val="2"/>
      <charset val="238"/>
    </font>
    <font>
      <b/>
      <sz val="10"/>
      <color rgb="FF0070C0"/>
      <name val="MS Sans Serif"/>
      <family val="2"/>
      <charset val="238"/>
    </font>
    <font>
      <b/>
      <i/>
      <sz val="10"/>
      <color rgb="FF7030A0"/>
      <name val="Arial"/>
      <family val="2"/>
      <charset val="238"/>
    </font>
    <font>
      <i/>
      <sz val="10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0"/>
      <color rgb="FFFF0000"/>
      <name val="MS Sans Serif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color rgb="FF00B05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92D05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i/>
      <sz val="10"/>
      <color rgb="FF00B05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20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1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24" borderId="0" applyNumberFormat="0" applyBorder="0" applyAlignment="0" applyProtection="0"/>
    <xf numFmtId="0" fontId="10" fillId="22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1" fillId="19" borderId="0" applyNumberFormat="0" applyBorder="0" applyAlignment="0" applyProtection="0"/>
    <xf numFmtId="0" fontId="12" fillId="27" borderId="8" applyNumberFormat="0" applyAlignment="0" applyProtection="0"/>
    <xf numFmtId="0" fontId="13" fillId="28" borderId="9" applyNumberFormat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20" borderId="8" applyNumberFormat="0" applyAlignment="0" applyProtection="0"/>
    <xf numFmtId="0" fontId="6" fillId="0" borderId="14" applyNumberFormat="0" applyFill="0" applyAlignment="0" applyProtection="0"/>
    <xf numFmtId="0" fontId="20" fillId="20" borderId="0" applyNumberFormat="0" applyBorder="0" applyAlignment="0" applyProtection="0"/>
    <xf numFmtId="0" fontId="8" fillId="0" borderId="0"/>
    <xf numFmtId="0" fontId="7" fillId="15" borderId="7" applyNumberFormat="0" applyFont="0" applyAlignment="0" applyProtection="0"/>
    <xf numFmtId="0" fontId="21" fillId="27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0" borderId="0"/>
  </cellStyleXfs>
  <cellXfs count="440">
    <xf numFmtId="0" fontId="0" fillId="0" borderId="0" xfId="0"/>
    <xf numFmtId="0" fontId="2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0" borderId="0" xfId="1" applyNumberFormat="1" applyFont="1" applyFill="1" applyBorder="1" applyAlignment="1" applyProtection="1">
      <alignment horizontal="left" wrapText="1"/>
    </xf>
    <xf numFmtId="0" fontId="3" fillId="2" borderId="3" xfId="1" quotePrefix="1" applyFont="1" applyFill="1" applyBorder="1" applyAlignment="1">
      <alignment horizontal="left" vertical="center" wrapText="1"/>
    </xf>
    <xf numFmtId="3" fontId="3" fillId="2" borderId="3" xfId="1" quotePrefix="1" applyNumberFormat="1" applyFont="1" applyFill="1" applyBorder="1" applyAlignment="1">
      <alignment horizontal="right" vertical="center" wrapText="1"/>
    </xf>
    <xf numFmtId="3" fontId="3" fillId="0" borderId="1" xfId="1" applyNumberFormat="1" applyFont="1" applyFill="1" applyBorder="1" applyAlignment="1" applyProtection="1">
      <alignment horizontal="right" wrapText="1"/>
    </xf>
    <xf numFmtId="0" fontId="5" fillId="2" borderId="3" xfId="1" applyNumberFormat="1" applyFont="1" applyFill="1" applyBorder="1" applyAlignment="1" applyProtection="1">
      <alignment horizontal="left" wrapText="1"/>
    </xf>
    <xf numFmtId="3" fontId="3" fillId="0" borderId="1" xfId="1" applyNumberFormat="1" applyFont="1" applyFill="1" applyBorder="1" applyAlignment="1" applyProtection="1"/>
    <xf numFmtId="3" fontId="3" fillId="0" borderId="1" xfId="1" applyNumberFormat="1" applyFont="1" applyFill="1" applyBorder="1" applyAlignment="1" applyProtection="1">
      <alignment horizontal="right"/>
    </xf>
    <xf numFmtId="0" fontId="5" fillId="2" borderId="3" xfId="1" quotePrefix="1" applyFont="1" applyFill="1" applyBorder="1" applyAlignment="1">
      <alignment horizontal="left"/>
    </xf>
    <xf numFmtId="0" fontId="5" fillId="2" borderId="3" xfId="1" quotePrefix="1" applyNumberFormat="1" applyFont="1" applyFill="1" applyBorder="1" applyAlignment="1" applyProtection="1">
      <alignment horizontal="left" wrapText="1"/>
    </xf>
    <xf numFmtId="0" fontId="5" fillId="2" borderId="0" xfId="1" quotePrefix="1" applyNumberFormat="1" applyFont="1" applyFill="1" applyBorder="1" applyAlignment="1" applyProtection="1">
      <alignment horizontal="left" wrapText="1"/>
    </xf>
    <xf numFmtId="3" fontId="3" fillId="0" borderId="0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>
      <alignment horizontal="right"/>
    </xf>
    <xf numFmtId="0" fontId="5" fillId="0" borderId="0" xfId="1" quotePrefix="1" applyNumberFormat="1" applyFont="1" applyFill="1" applyBorder="1" applyAlignment="1" applyProtection="1">
      <alignment horizontal="left" wrapText="1"/>
    </xf>
    <xf numFmtId="165" fontId="5" fillId="2" borderId="0" xfId="1" applyNumberFormat="1" applyFont="1" applyFill="1" applyBorder="1" applyAlignment="1" applyProtection="1">
      <alignment horizontal="right" wrapText="1"/>
    </xf>
    <xf numFmtId="3" fontId="1" fillId="0" borderId="0" xfId="1" applyNumberFormat="1" applyFill="1" applyBorder="1" applyAlignment="1" applyProtection="1"/>
    <xf numFmtId="0" fontId="3" fillId="2" borderId="0" xfId="1" applyNumberFormat="1" applyFont="1" applyFill="1" applyBorder="1" applyAlignment="1" applyProtection="1">
      <alignment vertical="center" wrapText="1"/>
    </xf>
    <xf numFmtId="0" fontId="4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left" wrapText="1"/>
    </xf>
    <xf numFmtId="0" fontId="3" fillId="2" borderId="2" xfId="1" quotePrefix="1" applyFont="1" applyFill="1" applyBorder="1" applyAlignment="1">
      <alignment horizontal="left" vertical="center" wrapText="1"/>
    </xf>
    <xf numFmtId="0" fontId="3" fillId="2" borderId="3" xfId="1" quotePrefix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49" fontId="30" fillId="4" borderId="1" xfId="0" applyNumberFormat="1" applyFont="1" applyFill="1" applyBorder="1" applyAlignment="1">
      <alignment horizontal="left" vertical="center" textRotation="180" wrapText="1"/>
    </xf>
    <xf numFmtId="0" fontId="30" fillId="4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165" fontId="4" fillId="5" borderId="1" xfId="0" applyNumberFormat="1" applyFont="1" applyFill="1" applyBorder="1" applyAlignment="1">
      <alignment vertical="center"/>
    </xf>
    <xf numFmtId="165" fontId="28" fillId="5" borderId="0" xfId="0" applyNumberFormat="1" applyFont="1" applyFill="1" applyBorder="1" applyAlignment="1">
      <alignment vertical="center"/>
    </xf>
    <xf numFmtId="165" fontId="4" fillId="31" borderId="1" xfId="0" applyNumberFormat="1" applyFont="1" applyFill="1" applyBorder="1" applyAlignment="1">
      <alignment horizontal="left" vertical="center"/>
    </xf>
    <xf numFmtId="165" fontId="28" fillId="31" borderId="0" xfId="0" applyNumberFormat="1" applyFont="1" applyFill="1" applyBorder="1" applyAlignment="1">
      <alignment horizontal="left" vertical="center"/>
    </xf>
    <xf numFmtId="1" fontId="3" fillId="4" borderId="1" xfId="0" applyNumberFormat="1" applyFont="1" applyFill="1" applyBorder="1" applyAlignment="1">
      <alignment horizontal="left" vertical="center" wrapText="1"/>
    </xf>
    <xf numFmtId="1" fontId="25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31" fillId="3" borderId="0" xfId="0" applyNumberFormat="1" applyFont="1" applyFill="1" applyBorder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31" fillId="0" borderId="0" xfId="0" applyNumberFormat="1" applyFont="1" applyFill="1" applyAlignment="1">
      <alignment horizontal="left" vertical="center"/>
    </xf>
    <xf numFmtId="165" fontId="32" fillId="0" borderId="0" xfId="0" applyNumberFormat="1" applyFont="1" applyFill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165" fontId="31" fillId="0" borderId="0" xfId="0" applyNumberFormat="1" applyFont="1" applyBorder="1" applyAlignment="1">
      <alignment horizontal="right" vertical="center"/>
    </xf>
    <xf numFmtId="165" fontId="32" fillId="0" borderId="0" xfId="0" applyNumberFormat="1" applyFont="1" applyAlignment="1">
      <alignment horizontal="left" vertical="center"/>
    </xf>
    <xf numFmtId="1" fontId="4" fillId="4" borderId="1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Border="1" applyAlignment="1">
      <alignment horizontal="right" vertical="center"/>
    </xf>
    <xf numFmtId="165" fontId="28" fillId="0" borderId="0" xfId="0" applyNumberFormat="1" applyFont="1" applyFill="1" applyAlignment="1">
      <alignment horizontal="center" vertical="center"/>
    </xf>
    <xf numFmtId="165" fontId="29" fillId="0" borderId="0" xfId="0" applyNumberFormat="1" applyFont="1" applyFill="1" applyAlignment="1">
      <alignment horizontal="left" vertical="center"/>
    </xf>
    <xf numFmtId="165" fontId="28" fillId="0" borderId="0" xfId="0" applyNumberFormat="1" applyFont="1" applyFill="1" applyAlignment="1">
      <alignment horizontal="left" vertical="center"/>
    </xf>
    <xf numFmtId="165" fontId="29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vertical="center"/>
    </xf>
    <xf numFmtId="1" fontId="30" fillId="8" borderId="1" xfId="0" applyNumberFormat="1" applyFont="1" applyFill="1" applyBorder="1" applyAlignment="1">
      <alignment horizontal="left" vertical="center" wrapText="1"/>
    </xf>
    <xf numFmtId="1" fontId="3" fillId="8" borderId="1" xfId="0" applyNumberFormat="1" applyFont="1" applyFill="1" applyBorder="1" applyAlignment="1">
      <alignment horizontal="left" vertical="center" wrapText="1"/>
    </xf>
    <xf numFmtId="49" fontId="3" fillId="8" borderId="1" xfId="0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vertical="center"/>
    </xf>
    <xf numFmtId="1" fontId="3" fillId="6" borderId="1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165" fontId="4" fillId="7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32" fillId="0" borderId="0" xfId="0" applyNumberFormat="1" applyFont="1" applyFill="1" applyAlignment="1">
      <alignment horizontal="center" vertical="center"/>
    </xf>
    <xf numFmtId="1" fontId="4" fillId="8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right" vertical="center"/>
    </xf>
    <xf numFmtId="0" fontId="28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left" vertical="center"/>
    </xf>
    <xf numFmtId="0" fontId="29" fillId="3" borderId="0" xfId="0" applyFont="1" applyFill="1" applyAlignment="1">
      <alignment horizontal="left" vertical="center"/>
    </xf>
    <xf numFmtId="165" fontId="28" fillId="0" borderId="0" xfId="0" applyNumberFormat="1" applyFont="1" applyAlignment="1">
      <alignment horizontal="left" vertical="center"/>
    </xf>
    <xf numFmtId="165" fontId="4" fillId="0" borderId="1" xfId="0" applyNumberFormat="1" applyFont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49" fontId="4" fillId="8" borderId="1" xfId="0" applyNumberFormat="1" applyFont="1" applyFill="1" applyBorder="1" applyAlignment="1">
      <alignment horizontal="left" vertical="center" wrapText="1"/>
    </xf>
    <xf numFmtId="165" fontId="28" fillId="3" borderId="0" xfId="0" applyNumberFormat="1" applyFont="1" applyFill="1" applyAlignment="1">
      <alignment horizontal="center" vertical="center"/>
    </xf>
    <xf numFmtId="1" fontId="4" fillId="10" borderId="1" xfId="0" applyNumberFormat="1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left" vertical="center" wrapText="1"/>
    </xf>
    <xf numFmtId="165" fontId="4" fillId="11" borderId="1" xfId="0" applyNumberFormat="1" applyFont="1" applyFill="1" applyBorder="1" applyAlignment="1">
      <alignment vertical="center"/>
    </xf>
    <xf numFmtId="0" fontId="33" fillId="0" borderId="0" xfId="0" applyFont="1" applyFill="1" applyAlignment="1">
      <alignment horizontal="center" vertical="center"/>
    </xf>
    <xf numFmtId="1" fontId="4" fillId="4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4" borderId="1" xfId="0" applyNumberFormat="1" applyFont="1" applyFill="1" applyBorder="1" applyAlignment="1" applyProtection="1">
      <alignment horizontal="left" vertical="center" wrapText="1"/>
    </xf>
    <xf numFmtId="1" fontId="3" fillId="4" borderId="1" xfId="0" applyNumberFormat="1" applyFont="1" applyFill="1" applyBorder="1" applyAlignment="1" applyProtection="1">
      <alignment horizontal="left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33" fillId="9" borderId="0" xfId="0" applyFont="1" applyFill="1" applyAlignment="1">
      <alignment horizontal="center" vertical="center"/>
    </xf>
    <xf numFmtId="165" fontId="3" fillId="9" borderId="1" xfId="0" applyNumberFormat="1" applyFont="1" applyFill="1" applyBorder="1" applyAlignment="1">
      <alignment horizontal="right" vertical="center"/>
    </xf>
    <xf numFmtId="0" fontId="28" fillId="9" borderId="0" xfId="0" applyFont="1" applyFill="1" applyAlignment="1">
      <alignment horizontal="center" vertical="center"/>
    </xf>
    <xf numFmtId="0" fontId="28" fillId="9" borderId="0" xfId="0" applyFont="1" applyFill="1" applyAlignment="1">
      <alignment horizontal="left" vertical="center"/>
    </xf>
    <xf numFmtId="0" fontId="29" fillId="9" borderId="0" xfId="0" applyFont="1" applyFill="1" applyAlignment="1">
      <alignment horizontal="left" vertical="center"/>
    </xf>
    <xf numFmtId="1" fontId="4" fillId="0" borderId="1" xfId="0" applyNumberFormat="1" applyFont="1" applyFill="1" applyBorder="1" applyAlignment="1" applyProtection="1">
      <alignment horizontal="left" vertical="center" wrapText="1"/>
    </xf>
    <xf numFmtId="1" fontId="3" fillId="12" borderId="1" xfId="0" applyNumberFormat="1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left" vertical="center" wrapText="1"/>
    </xf>
    <xf numFmtId="1" fontId="31" fillId="0" borderId="0" xfId="0" applyNumberFormat="1" applyFont="1" applyFill="1" applyBorder="1" applyAlignment="1">
      <alignment horizontal="center" vertical="center" wrapText="1"/>
    </xf>
    <xf numFmtId="0" fontId="3" fillId="12" borderId="1" xfId="0" quotePrefix="1" applyFont="1" applyFill="1" applyBorder="1" applyAlignment="1">
      <alignment horizontal="left" vertical="center"/>
    </xf>
    <xf numFmtId="1" fontId="3" fillId="29" borderId="1" xfId="0" applyNumberFormat="1" applyFont="1" applyFill="1" applyBorder="1" applyAlignment="1">
      <alignment horizontal="left" vertical="center" wrapText="1"/>
    </xf>
    <xf numFmtId="49" fontId="3" fillId="29" borderId="1" xfId="0" applyNumberFormat="1" applyFont="1" applyFill="1" applyBorder="1" applyAlignment="1">
      <alignment horizontal="left" vertical="center" wrapText="1"/>
    </xf>
    <xf numFmtId="165" fontId="4" fillId="30" borderId="1" xfId="0" applyNumberFormat="1" applyFont="1" applyFill="1" applyBorder="1" applyAlignment="1">
      <alignment vertical="center"/>
    </xf>
    <xf numFmtId="165" fontId="3" fillId="30" borderId="1" xfId="0" applyNumberFormat="1" applyFont="1" applyFill="1" applyBorder="1" applyAlignment="1">
      <alignment horizontal="right" vertical="center"/>
    </xf>
    <xf numFmtId="49" fontId="3" fillId="4" borderId="1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4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right" vertical="center"/>
    </xf>
    <xf numFmtId="165" fontId="31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165" fontId="31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65" fontId="25" fillId="0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1" xfId="0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1" applyNumberFormat="1" applyFont="1" applyFill="1" applyBorder="1" applyAlignment="1" applyProtection="1"/>
    <xf numFmtId="0" fontId="38" fillId="0" borderId="0" xfId="1" applyNumberFormat="1" applyFont="1" applyFill="1" applyBorder="1" applyAlignment="1" applyProtection="1"/>
    <xf numFmtId="0" fontId="30" fillId="0" borderId="1" xfId="2" applyFont="1" applyBorder="1" applyAlignment="1">
      <alignment horizontal="center" vertical="center" textRotation="180" wrapText="1"/>
    </xf>
    <xf numFmtId="0" fontId="30" fillId="0" borderId="1" xfId="2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9" fillId="0" borderId="0" xfId="1" applyNumberFormat="1" applyFont="1" applyFill="1" applyBorder="1" applyAlignment="1" applyProtection="1"/>
    <xf numFmtId="0" fontId="40" fillId="0" borderId="0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/>
    <xf numFmtId="0" fontId="3" fillId="2" borderId="1" xfId="2" applyNumberFormat="1" applyFont="1" applyFill="1" applyBorder="1" applyAlignment="1" applyProtection="1">
      <alignment horizontal="right"/>
    </xf>
    <xf numFmtId="0" fontId="4" fillId="2" borderId="1" xfId="2" applyNumberFormat="1" applyFont="1" applyFill="1" applyBorder="1" applyAlignment="1" applyProtection="1">
      <alignment horizontal="right"/>
    </xf>
    <xf numFmtId="0" fontId="3" fillId="2" borderId="1" xfId="2" quotePrefix="1" applyFont="1" applyFill="1" applyBorder="1" applyAlignment="1">
      <alignment horizontal="left" wrapText="1"/>
    </xf>
    <xf numFmtId="3" fontId="3" fillId="2" borderId="1" xfId="2" quotePrefix="1" applyNumberFormat="1" applyFont="1" applyFill="1" applyBorder="1" applyAlignment="1">
      <alignment horizontal="right" wrapText="1"/>
    </xf>
    <xf numFmtId="3" fontId="39" fillId="3" borderId="0" xfId="1" applyNumberFormat="1" applyFont="1" applyFill="1" applyBorder="1" applyAlignment="1" applyProtection="1"/>
    <xf numFmtId="0" fontId="3" fillId="3" borderId="1" xfId="2" applyFont="1" applyFill="1" applyBorder="1" applyAlignment="1">
      <alignment horizontal="left"/>
    </xf>
    <xf numFmtId="3" fontId="3" fillId="2" borderId="1" xfId="2" applyNumberFormat="1" applyFont="1" applyFill="1" applyBorder="1" applyAlignment="1">
      <alignment horizontal="right"/>
    </xf>
    <xf numFmtId="3" fontId="41" fillId="3" borderId="0" xfId="1" applyNumberFormat="1" applyFont="1" applyFill="1" applyBorder="1" applyAlignment="1" applyProtection="1"/>
    <xf numFmtId="0" fontId="39" fillId="9" borderId="0" xfId="1" applyNumberFormat="1" applyFont="1" applyFill="1" applyBorder="1" applyAlignment="1" applyProtection="1"/>
    <xf numFmtId="3" fontId="40" fillId="0" borderId="0" xfId="1" applyNumberFormat="1" applyFont="1" applyFill="1" applyBorder="1" applyAlignment="1" applyProtection="1"/>
    <xf numFmtId="0" fontId="4" fillId="3" borderId="1" xfId="2" applyFont="1" applyFill="1" applyBorder="1" applyAlignment="1">
      <alignment horizontal="left"/>
    </xf>
    <xf numFmtId="3" fontId="4" fillId="3" borderId="1" xfId="1" applyNumberFormat="1" applyFont="1" applyFill="1" applyBorder="1" applyAlignment="1">
      <alignment horizontal="right" wrapText="1"/>
    </xf>
    <xf numFmtId="3" fontId="37" fillId="9" borderId="0" xfId="1" applyNumberFormat="1" applyFont="1" applyFill="1" applyBorder="1" applyAlignment="1" applyProtection="1"/>
    <xf numFmtId="3" fontId="38" fillId="0" borderId="0" xfId="1" applyNumberFormat="1" applyFont="1" applyFill="1" applyBorder="1" applyAlignment="1" applyProtection="1"/>
    <xf numFmtId="3" fontId="42" fillId="9" borderId="0" xfId="1" applyNumberFormat="1" applyFont="1" applyFill="1" applyBorder="1" applyAlignment="1" applyProtection="1"/>
    <xf numFmtId="3" fontId="43" fillId="9" borderId="0" xfId="1" applyNumberFormat="1" applyFont="1" applyFill="1" applyBorder="1" applyAlignment="1" applyProtection="1"/>
    <xf numFmtId="0" fontId="3" fillId="0" borderId="1" xfId="2" applyFont="1" applyBorder="1" applyAlignment="1"/>
    <xf numFmtId="0" fontId="3" fillId="0" borderId="1" xfId="2" applyFont="1" applyFill="1" applyBorder="1" applyAlignment="1">
      <alignment wrapText="1"/>
    </xf>
    <xf numFmtId="0" fontId="4" fillId="0" borderId="1" xfId="2" applyFont="1" applyBorder="1" applyAlignment="1"/>
    <xf numFmtId="0" fontId="4" fillId="0" borderId="1" xfId="2" applyFont="1" applyBorder="1" applyAlignment="1">
      <alignment horizontal="right"/>
    </xf>
    <xf numFmtId="0" fontId="4" fillId="0" borderId="1" xfId="2" applyFont="1" applyFill="1" applyBorder="1" applyAlignment="1">
      <alignment wrapText="1"/>
    </xf>
    <xf numFmtId="3" fontId="37" fillId="3" borderId="0" xfId="1" applyNumberFormat="1" applyFont="1" applyFill="1" applyBorder="1" applyAlignment="1" applyProtection="1"/>
    <xf numFmtId="3" fontId="42" fillId="3" borderId="0" xfId="1" applyNumberFormat="1" applyFont="1" applyFill="1" applyBorder="1" applyAlignment="1" applyProtection="1"/>
    <xf numFmtId="3" fontId="43" fillId="3" borderId="0" xfId="1" applyNumberFormat="1" applyFont="1" applyFill="1" applyBorder="1" applyAlignment="1" applyProtection="1"/>
    <xf numFmtId="0" fontId="4" fillId="0" borderId="1" xfId="2" applyNumberFormat="1" applyFont="1" applyFill="1" applyBorder="1" applyAlignment="1" applyProtection="1">
      <alignment horizontal="right"/>
    </xf>
    <xf numFmtId="0" fontId="4" fillId="0" borderId="1" xfId="2" applyFont="1" applyFill="1" applyBorder="1" applyAlignment="1">
      <alignment horizontal="left" wrapText="1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1" xfId="2" applyFont="1" applyFill="1" applyBorder="1" applyAlignment="1"/>
    <xf numFmtId="3" fontId="3" fillId="0" borderId="1" xfId="2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 wrapText="1"/>
    </xf>
    <xf numFmtId="0" fontId="38" fillId="9" borderId="0" xfId="1" applyNumberFormat="1" applyFont="1" applyFill="1" applyBorder="1" applyAlignment="1" applyProtection="1"/>
    <xf numFmtId="0" fontId="25" fillId="0" borderId="1" xfId="2" applyNumberFormat="1" applyFont="1" applyFill="1" applyBorder="1" applyAlignment="1" applyProtection="1">
      <alignment horizontal="right"/>
    </xf>
    <xf numFmtId="0" fontId="33" fillId="0" borderId="1" xfId="2" applyNumberFormat="1" applyFont="1" applyFill="1" applyBorder="1" applyAlignment="1" applyProtection="1">
      <alignment horizontal="right"/>
    </xf>
    <xf numFmtId="3" fontId="44" fillId="3" borderId="0" xfId="1" applyNumberFormat="1" applyFont="1" applyFill="1" applyBorder="1" applyAlignment="1" applyProtection="1"/>
    <xf numFmtId="3" fontId="44" fillId="0" borderId="0" xfId="1" applyNumberFormat="1" applyFont="1" applyFill="1" applyBorder="1" applyAlignment="1" applyProtection="1"/>
    <xf numFmtId="0" fontId="44" fillId="0" borderId="0" xfId="1" applyNumberFormat="1" applyFont="1" applyFill="1" applyBorder="1" applyAlignment="1" applyProtection="1"/>
    <xf numFmtId="3" fontId="3" fillId="3" borderId="1" xfId="1" applyNumberFormat="1" applyFont="1" applyFill="1" applyBorder="1" applyAlignment="1">
      <alignment horizontal="right" wrapText="1"/>
    </xf>
    <xf numFmtId="0" fontId="4" fillId="0" borderId="1" xfId="2" applyFont="1" applyFill="1" applyBorder="1" applyAlignment="1">
      <alignment horizontal="left"/>
    </xf>
    <xf numFmtId="0" fontId="4" fillId="3" borderId="1" xfId="2" applyNumberFormat="1" applyFont="1" applyFill="1" applyBorder="1" applyAlignment="1" applyProtection="1">
      <alignment horizontal="right"/>
    </xf>
    <xf numFmtId="0" fontId="38" fillId="3" borderId="0" xfId="1" applyNumberFormat="1" applyFont="1" applyFill="1" applyBorder="1" applyAlignment="1" applyProtection="1"/>
    <xf numFmtId="3" fontId="43" fillId="0" borderId="0" xfId="1" applyNumberFormat="1" applyFont="1" applyFill="1" applyBorder="1" applyAlignment="1" applyProtection="1"/>
    <xf numFmtId="3" fontId="42" fillId="0" borderId="0" xfId="1" applyNumberFormat="1" applyFont="1" applyFill="1" applyBorder="1" applyAlignment="1" applyProtection="1"/>
    <xf numFmtId="3" fontId="37" fillId="0" borderId="0" xfId="1" applyNumberFormat="1" applyFont="1" applyFill="1" applyBorder="1" applyAlignment="1" applyProtection="1"/>
    <xf numFmtId="0" fontId="4" fillId="3" borderId="1" xfId="2" applyFont="1" applyFill="1" applyBorder="1" applyAlignment="1">
      <alignment horizontal="left" wrapText="1"/>
    </xf>
    <xf numFmtId="0" fontId="3" fillId="3" borderId="1" xfId="2" applyFont="1" applyFill="1" applyBorder="1" applyAlignment="1">
      <alignment wrapText="1"/>
    </xf>
    <xf numFmtId="0" fontId="4" fillId="3" borderId="1" xfId="2" applyFont="1" applyFill="1" applyBorder="1" applyAlignment="1">
      <alignment wrapText="1"/>
    </xf>
    <xf numFmtId="3" fontId="45" fillId="3" borderId="0" xfId="1" applyNumberFormat="1" applyFont="1" applyFill="1" applyBorder="1" applyAlignment="1" applyProtection="1"/>
    <xf numFmtId="0" fontId="3" fillId="3" borderId="1" xfId="2" applyFont="1" applyFill="1" applyBorder="1" applyAlignment="1"/>
    <xf numFmtId="0" fontId="4" fillId="3" borderId="1" xfId="2" applyFont="1" applyFill="1" applyBorder="1" applyAlignment="1"/>
    <xf numFmtId="3" fontId="46" fillId="0" borderId="0" xfId="1" applyNumberFormat="1" applyFont="1" applyFill="1" applyBorder="1" applyAlignment="1" applyProtection="1"/>
    <xf numFmtId="0" fontId="33" fillId="2" borderId="1" xfId="2" applyNumberFormat="1" applyFont="1" applyFill="1" applyBorder="1" applyAlignment="1" applyProtection="1">
      <alignment horizontal="right"/>
    </xf>
    <xf numFmtId="0" fontId="4" fillId="2" borderId="3" xfId="2" applyNumberFormat="1" applyFont="1" applyFill="1" applyBorder="1" applyAlignment="1" applyProtection="1">
      <alignment horizontal="right"/>
    </xf>
    <xf numFmtId="3" fontId="4" fillId="2" borderId="1" xfId="2" applyNumberFormat="1" applyFont="1" applyFill="1" applyBorder="1" applyAlignment="1" applyProtection="1">
      <alignment horizontal="left" wrapText="1"/>
    </xf>
    <xf numFmtId="0" fontId="33" fillId="2" borderId="3" xfId="2" applyNumberFormat="1" applyFont="1" applyFill="1" applyBorder="1" applyAlignment="1" applyProtection="1">
      <alignment horizontal="right"/>
    </xf>
    <xf numFmtId="0" fontId="3" fillId="0" borderId="3" xfId="2" applyFont="1" applyFill="1" applyBorder="1" applyAlignment="1"/>
    <xf numFmtId="0" fontId="3" fillId="0" borderId="5" xfId="2" applyFont="1" applyFill="1" applyBorder="1" applyAlignment="1"/>
    <xf numFmtId="0" fontId="3" fillId="0" borderId="6" xfId="2" applyFont="1" applyFill="1" applyBorder="1" applyAlignment="1"/>
    <xf numFmtId="0" fontId="32" fillId="0" borderId="0" xfId="2" applyFont="1" applyFill="1" applyBorder="1" applyAlignment="1"/>
    <xf numFmtId="3" fontId="47" fillId="2" borderId="0" xfId="2" applyNumberFormat="1" applyFont="1" applyFill="1" applyBorder="1" applyAlignment="1">
      <alignment horizontal="right"/>
    </xf>
    <xf numFmtId="3" fontId="48" fillId="0" borderId="0" xfId="1" applyNumberFormat="1" applyFont="1" applyFill="1" applyBorder="1" applyAlignment="1" applyProtection="1"/>
    <xf numFmtId="3" fontId="32" fillId="2" borderId="0" xfId="2" applyNumberFormat="1" applyFont="1" applyFill="1" applyBorder="1" applyAlignment="1">
      <alignment horizontal="right"/>
    </xf>
    <xf numFmtId="3" fontId="44" fillId="9" borderId="0" xfId="1" applyNumberFormat="1" applyFont="1" applyFill="1" applyBorder="1" applyAlignment="1" applyProtection="1"/>
    <xf numFmtId="0" fontId="46" fillId="0" borderId="0" xfId="1" applyNumberFormat="1" applyFont="1" applyFill="1" applyBorder="1" applyAlignment="1" applyProtection="1"/>
    <xf numFmtId="3" fontId="45" fillId="0" borderId="0" xfId="1" applyNumberFormat="1" applyFont="1" applyFill="1" applyBorder="1" applyAlignment="1" applyProtection="1"/>
    <xf numFmtId="0" fontId="34" fillId="0" borderId="1" xfId="0" applyNumberFormat="1" applyFont="1" applyFill="1" applyBorder="1" applyAlignment="1">
      <alignment horizontal="center" vertical="center" wrapText="1"/>
    </xf>
    <xf numFmtId="0" fontId="49" fillId="0" borderId="0" xfId="1" applyNumberFormat="1" applyFont="1" applyFill="1" applyBorder="1" applyAlignment="1" applyProtection="1"/>
    <xf numFmtId="0" fontId="50" fillId="0" borderId="0" xfId="1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51" fillId="0" borderId="0" xfId="0" applyFont="1"/>
    <xf numFmtId="0" fontId="30" fillId="0" borderId="1" xfId="0" applyNumberFormat="1" applyFont="1" applyFill="1" applyBorder="1" applyAlignment="1">
      <alignment horizontal="left" vertical="center" textRotation="180" wrapText="1"/>
    </xf>
    <xf numFmtId="49" fontId="30" fillId="0" borderId="1" xfId="0" applyNumberFormat="1" applyFont="1" applyFill="1" applyBorder="1" applyAlignment="1">
      <alignment horizontal="center" vertical="center" textRotation="180" wrapText="1"/>
    </xf>
    <xf numFmtId="0" fontId="30" fillId="0" borderId="1" xfId="0" quotePrefix="1" applyNumberFormat="1" applyFont="1" applyFill="1" applyBorder="1" applyAlignment="1" applyProtection="1">
      <alignment horizontal="center" vertical="center"/>
    </xf>
    <xf numFmtId="3" fontId="30" fillId="0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NumberFormat="1" applyFont="1" applyFill="1" applyBorder="1" applyAlignment="1" applyProtection="1">
      <alignment wrapText="1"/>
    </xf>
    <xf numFmtId="0" fontId="25" fillId="0" borderId="1" xfId="0" applyNumberFormat="1" applyFont="1" applyFill="1" applyBorder="1" applyAlignment="1" applyProtection="1">
      <alignment wrapText="1"/>
    </xf>
    <xf numFmtId="49" fontId="25" fillId="0" borderId="1" xfId="0" applyNumberFormat="1" applyFont="1" applyFill="1" applyBorder="1" applyAlignment="1" applyProtection="1">
      <alignment horizontal="center" wrapText="1"/>
    </xf>
    <xf numFmtId="0" fontId="30" fillId="0" borderId="1" xfId="0" quotePrefix="1" applyNumberFormat="1" applyFont="1" applyFill="1" applyBorder="1" applyAlignment="1" applyProtection="1">
      <alignment horizontal="left" wrapText="1"/>
    </xf>
    <xf numFmtId="3" fontId="30" fillId="0" borderId="1" xfId="0" applyNumberFormat="1" applyFont="1" applyFill="1" applyBorder="1" applyAlignment="1" applyProtection="1">
      <alignment wrapText="1"/>
    </xf>
    <xf numFmtId="0" fontId="30" fillId="0" borderId="1" xfId="0" applyNumberFormat="1" applyFont="1" applyFill="1" applyBorder="1" applyAlignment="1" applyProtection="1">
      <alignment vertical="top" wrapText="1"/>
    </xf>
    <xf numFmtId="49" fontId="30" fillId="0" borderId="1" xfId="0" applyNumberFormat="1" applyFont="1" applyFill="1" applyBorder="1" applyAlignment="1" applyProtection="1">
      <alignment horizontal="center" wrapText="1"/>
    </xf>
    <xf numFmtId="0" fontId="30" fillId="0" borderId="1" xfId="0" applyNumberFormat="1" applyFont="1" applyFill="1" applyBorder="1" applyAlignment="1" applyProtection="1"/>
    <xf numFmtId="3" fontId="25" fillId="0" borderId="1" xfId="0" applyNumberFormat="1" applyFont="1" applyFill="1" applyBorder="1" applyAlignment="1" applyProtection="1">
      <alignment wrapText="1"/>
    </xf>
    <xf numFmtId="0" fontId="52" fillId="0" borderId="0" xfId="0" applyFont="1"/>
    <xf numFmtId="3" fontId="52" fillId="0" borderId="0" xfId="0" applyNumberFormat="1" applyFont="1"/>
    <xf numFmtId="3" fontId="4" fillId="0" borderId="1" xfId="0" applyNumberFormat="1" applyFont="1" applyFill="1" applyBorder="1" applyAlignment="1" applyProtection="1">
      <alignment wrapText="1"/>
    </xf>
    <xf numFmtId="3" fontId="52" fillId="0" borderId="0" xfId="0" applyNumberFormat="1" applyFont="1" applyFill="1"/>
    <xf numFmtId="0" fontId="25" fillId="0" borderId="1" xfId="0" applyNumberFormat="1" applyFont="1" applyFill="1" applyBorder="1" applyAlignment="1" applyProtection="1">
      <alignment vertical="top" wrapText="1"/>
    </xf>
    <xf numFmtId="0" fontId="30" fillId="0" borderId="1" xfId="0" applyNumberFormat="1" applyFont="1" applyFill="1" applyBorder="1" applyAlignment="1">
      <alignment vertical="center" wrapText="1"/>
    </xf>
    <xf numFmtId="0" fontId="25" fillId="0" borderId="6" xfId="0" applyNumberFormat="1" applyFont="1" applyFill="1" applyBorder="1" applyAlignment="1" applyProtection="1"/>
    <xf numFmtId="0" fontId="30" fillId="0" borderId="6" xfId="0" applyNumberFormat="1" applyFont="1" applyFill="1" applyBorder="1" applyAlignment="1" applyProtection="1"/>
    <xf numFmtId="0" fontId="30" fillId="0" borderId="6" xfId="0" applyNumberFormat="1" applyFont="1" applyFill="1" applyBorder="1" applyAlignment="1" applyProtection="1">
      <alignment horizontal="left" wrapText="1"/>
    </xf>
    <xf numFmtId="0" fontId="30" fillId="0" borderId="6" xfId="0" applyNumberFormat="1" applyFont="1" applyFill="1" applyBorder="1" applyAlignment="1">
      <alignment vertical="center" wrapText="1"/>
    </xf>
    <xf numFmtId="0" fontId="30" fillId="0" borderId="6" xfId="0" applyNumberFormat="1" applyFont="1" applyFill="1" applyBorder="1" applyAlignment="1" applyProtection="1">
      <alignment wrapText="1"/>
    </xf>
    <xf numFmtId="0" fontId="25" fillId="0" borderId="6" xfId="0" applyNumberFormat="1" applyFont="1" applyFill="1" applyBorder="1" applyAlignment="1" applyProtection="1">
      <alignment wrapText="1"/>
    </xf>
    <xf numFmtId="0" fontId="30" fillId="0" borderId="1" xfId="0" applyNumberFormat="1" applyFont="1" applyFill="1" applyBorder="1" applyAlignment="1" applyProtection="1">
      <alignment horizontal="left" wrapText="1"/>
    </xf>
    <xf numFmtId="0" fontId="25" fillId="0" borderId="1" xfId="0" applyNumberFormat="1" applyFont="1" applyFill="1" applyBorder="1" applyAlignment="1" applyProtection="1"/>
    <xf numFmtId="0" fontId="30" fillId="0" borderId="1" xfId="0" applyFont="1" applyBorder="1"/>
    <xf numFmtId="0" fontId="25" fillId="0" borderId="1" xfId="0" applyFont="1" applyBorder="1"/>
    <xf numFmtId="0" fontId="30" fillId="0" borderId="1" xfId="0" applyNumberFormat="1" applyFont="1" applyFill="1" applyBorder="1" applyAlignment="1" applyProtection="1">
      <alignment horizontal="left"/>
    </xf>
    <xf numFmtId="3" fontId="30" fillId="0" borderId="1" xfId="0" applyNumberFormat="1" applyFont="1" applyFill="1" applyBorder="1" applyAlignment="1" applyProtection="1">
      <alignment horizontal="right" wrapText="1"/>
    </xf>
    <xf numFmtId="0" fontId="53" fillId="0" borderId="0" xfId="0" applyFont="1"/>
    <xf numFmtId="3" fontId="51" fillId="0" borderId="0" xfId="0" applyNumberFormat="1" applyFont="1"/>
    <xf numFmtId="49" fontId="34" fillId="0" borderId="1" xfId="0" applyNumberFormat="1" applyFont="1" applyFill="1" applyBorder="1" applyAlignment="1">
      <alignment horizontal="center" vertical="center"/>
    </xf>
    <xf numFmtId="0" fontId="34" fillId="0" borderId="1" xfId="0" quotePrefix="1" applyNumberFormat="1" applyFont="1" applyFill="1" applyBorder="1" applyAlignment="1" applyProtection="1">
      <alignment horizontal="center" vertical="center"/>
    </xf>
    <xf numFmtId="0" fontId="27" fillId="0" borderId="1" xfId="0" applyFont="1" applyBorder="1" applyAlignment="1">
      <alignment horizontal="center"/>
    </xf>
    <xf numFmtId="0" fontId="54" fillId="0" borderId="0" xfId="0" applyFont="1"/>
    <xf numFmtId="3" fontId="56" fillId="9" borderId="0" xfId="1" applyNumberFormat="1" applyFont="1" applyFill="1" applyBorder="1" applyAlignment="1" applyProtection="1"/>
    <xf numFmtId="3" fontId="4" fillId="0" borderId="1" xfId="2" applyNumberFormat="1" applyFont="1" applyFill="1" applyBorder="1" applyAlignment="1" applyProtection="1">
      <alignment horizontal="left" wrapText="1"/>
    </xf>
    <xf numFmtId="0" fontId="58" fillId="0" borderId="1" xfId="0" applyNumberFormat="1" applyFont="1" applyFill="1" applyBorder="1" applyAlignment="1" applyProtection="1">
      <alignment wrapText="1"/>
    </xf>
    <xf numFmtId="3" fontId="59" fillId="0" borderId="1" xfId="0" applyNumberFormat="1" applyFont="1" applyFill="1" applyBorder="1" applyAlignment="1" applyProtection="1">
      <alignment wrapText="1"/>
    </xf>
    <xf numFmtId="3" fontId="58" fillId="0" borderId="1" xfId="0" applyNumberFormat="1" applyFont="1" applyFill="1" applyBorder="1" applyAlignment="1" applyProtection="1">
      <alignment wrapText="1"/>
    </xf>
    <xf numFmtId="0" fontId="57" fillId="0" borderId="1" xfId="0" applyNumberFormat="1" applyFont="1" applyFill="1" applyBorder="1" applyAlignment="1" applyProtection="1">
      <alignment wrapText="1"/>
    </xf>
    <xf numFmtId="0" fontId="58" fillId="0" borderId="6" xfId="0" applyNumberFormat="1" applyFont="1" applyFill="1" applyBorder="1" applyAlignment="1" applyProtection="1">
      <alignment wrapText="1"/>
    </xf>
    <xf numFmtId="0" fontId="58" fillId="0" borderId="1" xfId="0" applyNumberFormat="1" applyFont="1" applyFill="1" applyBorder="1" applyAlignment="1" applyProtection="1"/>
    <xf numFmtId="0" fontId="29" fillId="0" borderId="0" xfId="0" applyFont="1" applyAlignment="1">
      <alignment horizontal="right" vertical="center"/>
    </xf>
    <xf numFmtId="165" fontId="55" fillId="9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/>
    <xf numFmtId="1" fontId="3" fillId="32" borderId="1" xfId="0" applyNumberFormat="1" applyFont="1" applyFill="1" applyBorder="1" applyAlignment="1">
      <alignment horizontal="left" vertical="center" wrapText="1"/>
    </xf>
    <xf numFmtId="165" fontId="4" fillId="33" borderId="1" xfId="0" applyNumberFormat="1" applyFont="1" applyFill="1" applyBorder="1" applyAlignment="1">
      <alignment vertical="center"/>
    </xf>
    <xf numFmtId="0" fontId="3" fillId="32" borderId="1" xfId="0" applyFont="1" applyFill="1" applyBorder="1" applyAlignment="1">
      <alignment horizontal="left" vertical="center" wrapText="1"/>
    </xf>
    <xf numFmtId="0" fontId="3" fillId="32" borderId="1" xfId="0" quotePrefix="1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7" fillId="2" borderId="1" xfId="2" applyNumberFormat="1" applyFont="1" applyFill="1" applyBorder="1" applyAlignment="1" applyProtection="1">
      <alignment horizontal="right"/>
    </xf>
    <xf numFmtId="3" fontId="60" fillId="3" borderId="0" xfId="1" applyNumberFormat="1" applyFont="1" applyFill="1" applyBorder="1" applyAlignment="1" applyProtection="1"/>
    <xf numFmtId="0" fontId="47" fillId="0" borderId="1" xfId="2" applyNumberFormat="1" applyFont="1" applyFill="1" applyBorder="1" applyAlignment="1" applyProtection="1">
      <alignment horizontal="right"/>
    </xf>
    <xf numFmtId="165" fontId="47" fillId="0" borderId="1" xfId="0" applyNumberFormat="1" applyFont="1" applyBorder="1" applyAlignment="1">
      <alignment horizontal="right" vertical="center"/>
    </xf>
    <xf numFmtId="0" fontId="47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/>
    </xf>
    <xf numFmtId="165" fontId="47" fillId="3" borderId="1" xfId="0" applyNumberFormat="1" applyFont="1" applyFill="1" applyBorder="1" applyAlignment="1">
      <alignment vertical="center"/>
    </xf>
    <xf numFmtId="165" fontId="33" fillId="0" borderId="0" xfId="0" applyNumberFormat="1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33" fillId="0" borderId="0" xfId="0" applyFont="1" applyAlignment="1">
      <alignment horizontal="left" vertical="center"/>
    </xf>
    <xf numFmtId="165" fontId="47" fillId="0" borderId="0" xfId="0" applyNumberFormat="1" applyFont="1" applyFill="1" applyAlignment="1">
      <alignment horizontal="center" vertical="center"/>
    </xf>
    <xf numFmtId="165" fontId="47" fillId="0" borderId="0" xfId="0" applyNumberFormat="1" applyFont="1" applyFill="1" applyAlignment="1">
      <alignment horizontal="left" vertical="center"/>
    </xf>
    <xf numFmtId="165" fontId="47" fillId="3" borderId="1" xfId="0" applyNumberFormat="1" applyFont="1" applyFill="1" applyBorder="1" applyAlignment="1">
      <alignment horizontal="right" vertical="center"/>
    </xf>
    <xf numFmtId="165" fontId="47" fillId="0" borderId="1" xfId="0" applyNumberFormat="1" applyFont="1" applyBorder="1" applyAlignment="1">
      <alignment vertical="center"/>
    </xf>
    <xf numFmtId="165" fontId="33" fillId="0" borderId="1" xfId="0" applyNumberFormat="1" applyFont="1" applyBorder="1" applyAlignment="1">
      <alignment horizontal="right" vertical="center"/>
    </xf>
    <xf numFmtId="0" fontId="33" fillId="7" borderId="0" xfId="0" applyFont="1" applyFill="1" applyAlignment="1">
      <alignment horizontal="left" vertical="center"/>
    </xf>
    <xf numFmtId="3" fontId="3" fillId="3" borderId="1" xfId="2" applyNumberFormat="1" applyFont="1" applyFill="1" applyBorder="1" applyAlignment="1">
      <alignment horizontal="right"/>
    </xf>
    <xf numFmtId="0" fontId="3" fillId="0" borderId="1" xfId="2" quotePrefix="1" applyFont="1" applyFill="1" applyBorder="1" applyAlignment="1">
      <alignment horizontal="left" wrapText="1"/>
    </xf>
    <xf numFmtId="0" fontId="3" fillId="0" borderId="1" xfId="2" quotePrefix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wrapText="1"/>
    </xf>
    <xf numFmtId="3" fontId="3" fillId="2" borderId="1" xfId="2" quotePrefix="1" applyNumberFormat="1" applyFont="1" applyFill="1" applyBorder="1" applyAlignment="1" applyProtection="1">
      <alignment horizontal="left"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49" fontId="4" fillId="35" borderId="1" xfId="0" applyNumberFormat="1" applyFont="1" applyFill="1" applyBorder="1" applyAlignment="1">
      <alignment horizontal="left" vertical="center" wrapText="1"/>
    </xf>
    <xf numFmtId="1" fontId="3" fillId="34" borderId="1" xfId="0" applyNumberFormat="1" applyFont="1" applyFill="1" applyBorder="1" applyAlignment="1">
      <alignment horizontal="left" vertical="center" wrapText="1"/>
    </xf>
    <xf numFmtId="165" fontId="4" fillId="35" borderId="1" xfId="0" applyNumberFormat="1" applyFont="1" applyFill="1" applyBorder="1" applyAlignment="1">
      <alignment vertical="center"/>
    </xf>
    <xf numFmtId="1" fontId="61" fillId="4" borderId="1" xfId="0" applyNumberFormat="1" applyFont="1" applyFill="1" applyBorder="1" applyAlignment="1">
      <alignment horizontal="left" vertical="center" wrapText="1"/>
    </xf>
    <xf numFmtId="3" fontId="55" fillId="3" borderId="1" xfId="1" applyNumberFormat="1" applyFont="1" applyFill="1" applyBorder="1" applyAlignment="1">
      <alignment horizontal="right" wrapText="1"/>
    </xf>
    <xf numFmtId="0" fontId="55" fillId="0" borderId="1" xfId="2" applyFont="1" applyFill="1" applyBorder="1" applyAlignment="1">
      <alignment horizontal="left" wrapText="1"/>
    </xf>
    <xf numFmtId="0" fontId="47" fillId="2" borderId="3" xfId="1" quotePrefix="1" applyFont="1" applyFill="1" applyBorder="1" applyAlignment="1">
      <alignment horizontal="center" vertical="center" wrapText="1"/>
    </xf>
    <xf numFmtId="165" fontId="47" fillId="2" borderId="3" xfId="1" applyNumberFormat="1" applyFont="1" applyFill="1" applyBorder="1" applyAlignment="1" applyProtection="1">
      <alignment horizontal="right" wrapText="1"/>
    </xf>
    <xf numFmtId="0" fontId="65" fillId="0" borderId="0" xfId="0" applyFont="1"/>
    <xf numFmtId="0" fontId="66" fillId="2" borderId="1" xfId="2" applyNumberFormat="1" applyFont="1" applyFill="1" applyBorder="1" applyAlignment="1" applyProtection="1">
      <alignment horizontal="right"/>
    </xf>
    <xf numFmtId="0" fontId="66" fillId="0" borderId="1" xfId="2" applyFont="1" applyFill="1" applyBorder="1" applyAlignment="1">
      <alignment wrapText="1"/>
    </xf>
    <xf numFmtId="0" fontId="66" fillId="0" borderId="1" xfId="2" applyNumberFormat="1" applyFont="1" applyFill="1" applyBorder="1" applyAlignment="1" applyProtection="1">
      <alignment horizontal="right"/>
    </xf>
    <xf numFmtId="0" fontId="66" fillId="0" borderId="1" xfId="2" applyFont="1" applyFill="1" applyBorder="1" applyAlignment="1">
      <alignment horizontal="left" wrapText="1"/>
    </xf>
    <xf numFmtId="0" fontId="64" fillId="0" borderId="1" xfId="2" applyFont="1" applyFill="1" applyBorder="1" applyAlignment="1">
      <alignment wrapText="1"/>
    </xf>
    <xf numFmtId="0" fontId="64" fillId="0" borderId="1" xfId="2" applyFont="1" applyFill="1" applyBorder="1" applyAlignment="1">
      <alignment horizontal="left" wrapText="1"/>
    </xf>
    <xf numFmtId="0" fontId="67" fillId="0" borderId="1" xfId="0" applyNumberFormat="1" applyFont="1" applyFill="1" applyBorder="1" applyAlignment="1" applyProtection="1">
      <alignment wrapText="1"/>
    </xf>
    <xf numFmtId="0" fontId="67" fillId="0" borderId="3" xfId="0" applyNumberFormat="1" applyFont="1" applyFill="1" applyBorder="1" applyAlignment="1" applyProtection="1">
      <alignment wrapText="1"/>
    </xf>
    <xf numFmtId="0" fontId="68" fillId="0" borderId="1" xfId="0" applyNumberFormat="1" applyFont="1" applyFill="1" applyBorder="1" applyAlignment="1" applyProtection="1">
      <alignment wrapText="1"/>
    </xf>
    <xf numFmtId="0" fontId="68" fillId="0" borderId="1" xfId="0" applyNumberFormat="1" applyFont="1" applyFill="1" applyBorder="1" applyAlignment="1" applyProtection="1">
      <alignment vertical="top" wrapText="1"/>
    </xf>
    <xf numFmtId="165" fontId="4" fillId="0" borderId="0" xfId="0" applyNumberFormat="1" applyFont="1" applyFill="1" applyAlignment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left"/>
    </xf>
    <xf numFmtId="49" fontId="4" fillId="9" borderId="1" xfId="0" applyNumberFormat="1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165" fontId="4" fillId="37" borderId="1" xfId="0" applyNumberFormat="1" applyFont="1" applyFill="1" applyBorder="1" applyAlignment="1">
      <alignment vertical="center"/>
    </xf>
    <xf numFmtId="165" fontId="4" fillId="38" borderId="1" xfId="0" applyNumberFormat="1" applyFont="1" applyFill="1" applyBorder="1" applyAlignment="1">
      <alignment vertical="center"/>
    </xf>
    <xf numFmtId="49" fontId="4" fillId="37" borderId="1" xfId="0" applyNumberFormat="1" applyFont="1" applyFill="1" applyBorder="1" applyAlignment="1">
      <alignment horizontal="left" vertical="center" wrapText="1"/>
    </xf>
    <xf numFmtId="0" fontId="4" fillId="36" borderId="1" xfId="2" applyNumberFormat="1" applyFont="1" applyFill="1" applyBorder="1" applyAlignment="1" applyProtection="1">
      <alignment horizontal="right"/>
    </xf>
    <xf numFmtId="0" fontId="69" fillId="0" borderId="0" xfId="0" applyFont="1"/>
    <xf numFmtId="4" fontId="69" fillId="0" borderId="0" xfId="0" applyNumberFormat="1" applyFont="1"/>
    <xf numFmtId="0" fontId="66" fillId="0" borderId="1" xfId="2" applyFont="1" applyFill="1" applyBorder="1" applyAlignment="1">
      <alignment horizontal="right" wrapText="1"/>
    </xf>
    <xf numFmtId="0" fontId="70" fillId="0" borderId="0" xfId="0" applyFont="1"/>
    <xf numFmtId="0" fontId="29" fillId="0" borderId="0" xfId="0" applyFont="1" applyAlignment="1">
      <alignment horizontal="left" vertical="center"/>
    </xf>
    <xf numFmtId="3" fontId="0" fillId="0" borderId="0" xfId="0" applyNumberFormat="1"/>
    <xf numFmtId="0" fontId="55" fillId="0" borderId="0" xfId="1" applyNumberFormat="1" applyFont="1" applyFill="1" applyBorder="1" applyAlignment="1" applyProtection="1"/>
    <xf numFmtId="0" fontId="64" fillId="0" borderId="1" xfId="2" applyNumberFormat="1" applyFont="1" applyFill="1" applyBorder="1" applyAlignment="1" applyProtection="1">
      <alignment horizontal="right"/>
    </xf>
    <xf numFmtId="3" fontId="4" fillId="36" borderId="1" xfId="1" applyNumberFormat="1" applyFont="1" applyFill="1" applyBorder="1" applyAlignment="1">
      <alignment horizontal="right" wrapText="1"/>
    </xf>
    <xf numFmtId="3" fontId="55" fillId="36" borderId="1" xfId="1" applyNumberFormat="1" applyFont="1" applyFill="1" applyBorder="1" applyAlignment="1">
      <alignment horizontal="right" wrapText="1"/>
    </xf>
    <xf numFmtId="165" fontId="3" fillId="0" borderId="1" xfId="1" applyNumberFormat="1" applyFont="1" applyFill="1" applyBorder="1" applyAlignment="1" applyProtection="1">
      <alignment horizont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49" fontId="30" fillId="4" borderId="1" xfId="0" applyNumberFormat="1" applyFont="1" applyFill="1" applyBorder="1" applyAlignment="1">
      <alignment horizontal="right" vertical="center" textRotation="180" wrapText="1"/>
    </xf>
    <xf numFmtId="1" fontId="3" fillId="32" borderId="1" xfId="0" applyNumberFormat="1" applyFont="1" applyFill="1" applyBorder="1" applyAlignment="1">
      <alignment horizontal="right" vertical="center" wrapText="1"/>
    </xf>
    <xf numFmtId="1" fontId="3" fillId="4" borderId="1" xfId="0" applyNumberFormat="1" applyFont="1" applyFill="1" applyBorder="1" applyAlignment="1">
      <alignment horizontal="right" vertical="center" wrapText="1"/>
    </xf>
    <xf numFmtId="1" fontId="4" fillId="4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1" fontId="30" fillId="8" borderId="1" xfId="0" applyNumberFormat="1" applyFont="1" applyFill="1" applyBorder="1" applyAlignment="1">
      <alignment horizontal="right" vertical="center" wrapText="1"/>
    </xf>
    <xf numFmtId="1" fontId="3" fillId="8" borderId="1" xfId="0" applyNumberFormat="1" applyFont="1" applyFill="1" applyBorder="1" applyAlignment="1">
      <alignment horizontal="right" vertical="center" wrapText="1"/>
    </xf>
    <xf numFmtId="1" fontId="25" fillId="4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" fontId="3" fillId="6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right" vertical="center" wrapText="1"/>
    </xf>
    <xf numFmtId="1" fontId="4" fillId="8" borderId="1" xfId="0" applyNumberFormat="1" applyFont="1" applyFill="1" applyBorder="1" applyAlignment="1">
      <alignment horizontal="right" vertical="center" wrapText="1"/>
    </xf>
    <xf numFmtId="49" fontId="4" fillId="3" borderId="1" xfId="0" applyNumberFormat="1" applyFont="1" applyFill="1" applyBorder="1" applyAlignment="1">
      <alignment horizontal="right" vertical="center" wrapText="1"/>
    </xf>
    <xf numFmtId="1" fontId="25" fillId="8" borderId="1" xfId="0" applyNumberFormat="1" applyFont="1" applyFill="1" applyBorder="1" applyAlignment="1">
      <alignment horizontal="right" vertical="center" wrapText="1"/>
    </xf>
    <xf numFmtId="1" fontId="4" fillId="10" borderId="1" xfId="0" applyNumberFormat="1" applyFont="1" applyFill="1" applyBorder="1" applyAlignment="1">
      <alignment horizontal="right" vertical="center" wrapText="1"/>
    </xf>
    <xf numFmtId="1" fontId="4" fillId="4" borderId="1" xfId="0" applyNumberFormat="1" applyFont="1" applyFill="1" applyBorder="1" applyAlignment="1" applyProtection="1">
      <alignment horizontal="right" vertical="center" wrapText="1"/>
    </xf>
    <xf numFmtId="1" fontId="3" fillId="4" borderId="1" xfId="0" applyNumberFormat="1" applyFont="1" applyFill="1" applyBorder="1" applyAlignment="1" applyProtection="1">
      <alignment horizontal="right" vertical="center" wrapText="1"/>
    </xf>
    <xf numFmtId="1" fontId="4" fillId="0" borderId="1" xfId="0" applyNumberFormat="1" applyFont="1" applyFill="1" applyBorder="1" applyAlignment="1" applyProtection="1">
      <alignment horizontal="right" vertical="center" wrapText="1"/>
    </xf>
    <xf numFmtId="1" fontId="3" fillId="12" borderId="1" xfId="0" applyNumberFormat="1" applyFont="1" applyFill="1" applyBorder="1" applyAlignment="1">
      <alignment horizontal="right" vertical="center" wrapText="1"/>
    </xf>
    <xf numFmtId="0" fontId="3" fillId="32" borderId="1" xfId="0" quotePrefix="1" applyFont="1" applyFill="1" applyBorder="1" applyAlignment="1">
      <alignment horizontal="right" vertical="center"/>
    </xf>
    <xf numFmtId="1" fontId="3" fillId="29" borderId="1" xfId="0" applyNumberFormat="1" applyFont="1" applyFill="1" applyBorder="1" applyAlignment="1">
      <alignment horizontal="right" vertical="center" wrapText="1"/>
    </xf>
    <xf numFmtId="0" fontId="3" fillId="12" borderId="1" xfId="0" quotePrefix="1" applyFont="1" applyFill="1" applyBorder="1" applyAlignment="1">
      <alignment horizontal="right" vertical="center"/>
    </xf>
    <xf numFmtId="1" fontId="4" fillId="34" borderId="1" xfId="0" applyNumberFormat="1" applyFont="1" applyFill="1" applyBorder="1" applyAlignment="1">
      <alignment horizontal="right" vertical="center" wrapText="1"/>
    </xf>
    <xf numFmtId="49" fontId="4" fillId="35" borderId="1" xfId="0" applyNumberFormat="1" applyFont="1" applyFill="1" applyBorder="1" applyAlignment="1">
      <alignment horizontal="right" vertical="center" wrapText="1"/>
    </xf>
    <xf numFmtId="1" fontId="61" fillId="4" borderId="1" xfId="0" applyNumberFormat="1" applyFont="1" applyFill="1" applyBorder="1" applyAlignment="1">
      <alignment horizontal="right" vertical="center" wrapText="1"/>
    </xf>
    <xf numFmtId="1" fontId="62" fillId="4" borderId="1" xfId="0" applyNumberFormat="1" applyFont="1" applyFill="1" applyBorder="1" applyAlignment="1">
      <alignment horizontal="right" vertical="center" wrapText="1"/>
    </xf>
    <xf numFmtId="49" fontId="3" fillId="4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49" fontId="30" fillId="4" borderId="1" xfId="0" applyNumberFormat="1" applyFont="1" applyFill="1" applyBorder="1" applyAlignment="1">
      <alignment horizontal="center" vertical="center" textRotation="180" wrapText="1"/>
    </xf>
    <xf numFmtId="1" fontId="25" fillId="32" borderId="1" xfId="0" applyNumberFormat="1" applyFont="1" applyFill="1" applyBorder="1" applyAlignment="1">
      <alignment horizontal="center" vertical="center" wrapText="1"/>
    </xf>
    <xf numFmtId="1" fontId="25" fillId="4" borderId="1" xfId="0" applyNumberFormat="1" applyFont="1" applyFill="1" applyBorder="1" applyAlignment="1">
      <alignment horizontal="center" vertical="center" wrapText="1"/>
    </xf>
    <xf numFmtId="0" fontId="25" fillId="4" borderId="1" xfId="0" quotePrefix="1" applyFont="1" applyFill="1" applyBorder="1" applyAlignment="1">
      <alignment horizontal="center" vertical="center"/>
    </xf>
    <xf numFmtId="0" fontId="25" fillId="0" borderId="1" xfId="0" quotePrefix="1" applyFont="1" applyFill="1" applyBorder="1" applyAlignment="1">
      <alignment horizontal="center" vertical="center"/>
    </xf>
    <xf numFmtId="0" fontId="30" fillId="4" borderId="1" xfId="0" quotePrefix="1" applyFont="1" applyFill="1" applyBorder="1" applyAlignment="1">
      <alignment horizontal="center" vertical="center"/>
    </xf>
    <xf numFmtId="1" fontId="25" fillId="6" borderId="1" xfId="0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25" fillId="8" borderId="1" xfId="0" quotePrefix="1" applyFont="1" applyFill="1" applyBorder="1" applyAlignment="1">
      <alignment horizontal="center" vertical="center"/>
    </xf>
    <xf numFmtId="0" fontId="25" fillId="10" borderId="1" xfId="0" quotePrefix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4" borderId="1" xfId="0" quotePrefix="1" applyFont="1" applyFill="1" applyBorder="1" applyAlignment="1" applyProtection="1">
      <alignment horizontal="center" vertical="center"/>
    </xf>
    <xf numFmtId="1" fontId="30" fillId="6" borderId="1" xfId="0" applyNumberFormat="1" applyFont="1" applyFill="1" applyBorder="1" applyAlignment="1">
      <alignment horizontal="center" vertical="center" wrapText="1"/>
    </xf>
    <xf numFmtId="1" fontId="25" fillId="12" borderId="1" xfId="0" applyNumberFormat="1" applyFont="1" applyFill="1" applyBorder="1" applyAlignment="1">
      <alignment horizontal="center" vertical="center" wrapText="1"/>
    </xf>
    <xf numFmtId="0" fontId="25" fillId="34" borderId="1" xfId="0" quotePrefix="1" applyFont="1" applyFill="1" applyBorder="1" applyAlignment="1">
      <alignment horizontal="center" vertical="center"/>
    </xf>
    <xf numFmtId="0" fontId="63" fillId="4" borderId="1" xfId="0" quotePrefix="1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165" fontId="25" fillId="0" borderId="0" xfId="0" applyNumberFormat="1" applyFont="1" applyAlignment="1">
      <alignment horizontal="center" vertical="center"/>
    </xf>
    <xf numFmtId="1" fontId="3" fillId="34" borderId="1" xfId="0" applyNumberFormat="1" applyFont="1" applyFill="1" applyBorder="1" applyAlignment="1">
      <alignment horizontal="right" vertical="center" wrapText="1"/>
    </xf>
    <xf numFmtId="1" fontId="25" fillId="34" borderId="1" xfId="0" applyNumberFormat="1" applyFont="1" applyFill="1" applyBorder="1" applyAlignment="1">
      <alignment horizontal="center" vertical="center" wrapText="1"/>
    </xf>
    <xf numFmtId="49" fontId="3" fillId="34" borderId="1" xfId="0" applyNumberFormat="1" applyFont="1" applyFill="1" applyBorder="1" applyAlignment="1">
      <alignment horizontal="left" vertical="center" wrapText="1"/>
    </xf>
    <xf numFmtId="0" fontId="3" fillId="34" borderId="1" xfId="0" applyFont="1" applyFill="1" applyBorder="1" applyAlignment="1">
      <alignment horizontal="left" vertical="center" wrapText="1"/>
    </xf>
    <xf numFmtId="1" fontId="30" fillId="34" borderId="1" xfId="0" applyNumberFormat="1" applyFont="1" applyFill="1" applyBorder="1" applyAlignment="1">
      <alignment horizontal="center" vertical="center" wrapText="1"/>
    </xf>
    <xf numFmtId="0" fontId="3" fillId="34" borderId="1" xfId="0" quotePrefix="1" applyFont="1" applyFill="1" applyBorder="1" applyAlignment="1">
      <alignment horizontal="right" vertical="center"/>
    </xf>
    <xf numFmtId="0" fontId="3" fillId="34" borderId="1" xfId="0" quotePrefix="1" applyFont="1" applyFill="1" applyBorder="1" applyAlignment="1">
      <alignment horizontal="left" vertical="center"/>
    </xf>
    <xf numFmtId="0" fontId="30" fillId="34" borderId="1" xfId="0" quotePrefix="1" applyFont="1" applyFill="1" applyBorder="1" applyAlignment="1">
      <alignment horizontal="center" vertical="center"/>
    </xf>
    <xf numFmtId="1" fontId="4" fillId="37" borderId="1" xfId="0" applyNumberFormat="1" applyFont="1" applyFill="1" applyBorder="1" applyAlignment="1">
      <alignment horizontal="right" vertical="center" wrapText="1"/>
    </xf>
    <xf numFmtId="1" fontId="4" fillId="37" borderId="1" xfId="0" applyNumberFormat="1" applyFont="1" applyFill="1" applyBorder="1" applyAlignment="1">
      <alignment horizontal="left" vertical="center" wrapText="1"/>
    </xf>
    <xf numFmtId="0" fontId="25" fillId="37" borderId="1" xfId="0" quotePrefix="1" applyFont="1" applyFill="1" applyBorder="1" applyAlignment="1">
      <alignment horizontal="center" vertical="center"/>
    </xf>
    <xf numFmtId="0" fontId="3" fillId="37" borderId="1" xfId="0" applyFont="1" applyFill="1" applyBorder="1" applyAlignment="1">
      <alignment horizontal="left" vertical="center" wrapText="1"/>
    </xf>
    <xf numFmtId="1" fontId="3" fillId="39" borderId="1" xfId="0" applyNumberFormat="1" applyFont="1" applyFill="1" applyBorder="1" applyAlignment="1">
      <alignment horizontal="right" vertical="center" wrapText="1"/>
    </xf>
    <xf numFmtId="1" fontId="3" fillId="39" borderId="1" xfId="0" applyNumberFormat="1" applyFont="1" applyFill="1" applyBorder="1" applyAlignment="1">
      <alignment horizontal="left" vertical="center" wrapText="1"/>
    </xf>
    <xf numFmtId="1" fontId="3" fillId="39" borderId="1" xfId="0" applyNumberFormat="1" applyFont="1" applyFill="1" applyBorder="1" applyAlignment="1">
      <alignment horizontal="center" vertical="center" wrapText="1"/>
    </xf>
    <xf numFmtId="1" fontId="3" fillId="40" borderId="1" xfId="0" applyNumberFormat="1" applyFont="1" applyFill="1" applyBorder="1" applyAlignment="1">
      <alignment horizontal="right" vertical="center" wrapText="1"/>
    </xf>
    <xf numFmtId="1" fontId="3" fillId="40" borderId="1" xfId="0" applyNumberFormat="1" applyFont="1" applyFill="1" applyBorder="1" applyAlignment="1">
      <alignment horizontal="left" vertical="center" wrapText="1"/>
    </xf>
    <xf numFmtId="1" fontId="25" fillId="40" borderId="1" xfId="0" applyNumberFormat="1" applyFont="1" applyFill="1" applyBorder="1" applyAlignment="1">
      <alignment horizontal="center" vertical="center" wrapText="1"/>
    </xf>
    <xf numFmtId="49" fontId="4" fillId="40" borderId="1" xfId="0" applyNumberFormat="1" applyFont="1" applyFill="1" applyBorder="1" applyAlignment="1">
      <alignment horizontal="left" vertical="center" wrapText="1"/>
    </xf>
    <xf numFmtId="165" fontId="4" fillId="41" borderId="1" xfId="0" applyNumberFormat="1" applyFont="1" applyFill="1" applyBorder="1" applyAlignment="1">
      <alignment horizontal="left" vertical="center"/>
    </xf>
    <xf numFmtId="1" fontId="4" fillId="39" borderId="1" xfId="0" applyNumberFormat="1" applyFont="1" applyFill="1" applyBorder="1" applyAlignment="1">
      <alignment horizontal="right" vertical="center" wrapText="1"/>
    </xf>
    <xf numFmtId="1" fontId="4" fillId="39" borderId="1" xfId="0" applyNumberFormat="1" applyFont="1" applyFill="1" applyBorder="1" applyAlignment="1">
      <alignment horizontal="left" vertical="center" wrapText="1"/>
    </xf>
    <xf numFmtId="0" fontId="25" fillId="39" borderId="1" xfId="0" quotePrefix="1" applyFont="1" applyFill="1" applyBorder="1" applyAlignment="1">
      <alignment horizontal="center" vertical="center"/>
    </xf>
    <xf numFmtId="0" fontId="3" fillId="39" borderId="1" xfId="0" applyFont="1" applyFill="1" applyBorder="1" applyAlignment="1">
      <alignment horizontal="left" vertical="center" wrapText="1"/>
    </xf>
    <xf numFmtId="165" fontId="4" fillId="36" borderId="1" xfId="0" applyNumberFormat="1" applyFont="1" applyFill="1" applyBorder="1" applyAlignment="1">
      <alignment vertical="center"/>
    </xf>
    <xf numFmtId="1" fontId="25" fillId="39" borderId="1" xfId="0" applyNumberFormat="1" applyFont="1" applyFill="1" applyBorder="1" applyAlignment="1">
      <alignment horizontal="center" vertical="center" wrapText="1"/>
    </xf>
    <xf numFmtId="1" fontId="30" fillId="39" borderId="1" xfId="0" applyNumberFormat="1" applyFont="1" applyFill="1" applyBorder="1" applyAlignment="1">
      <alignment horizontal="center" vertical="center" wrapText="1"/>
    </xf>
    <xf numFmtId="49" fontId="4" fillId="36" borderId="1" xfId="0" applyNumberFormat="1" applyFont="1" applyFill="1" applyBorder="1" applyAlignment="1">
      <alignment horizontal="right" vertical="center" wrapText="1"/>
    </xf>
    <xf numFmtId="49" fontId="4" fillId="36" borderId="1" xfId="0" applyNumberFormat="1" applyFont="1" applyFill="1" applyBorder="1" applyAlignment="1">
      <alignment horizontal="left" vertical="center" wrapText="1"/>
    </xf>
    <xf numFmtId="0" fontId="30" fillId="0" borderId="3" xfId="0" applyNumberFormat="1" applyFont="1" applyFill="1" applyBorder="1" applyAlignment="1" applyProtection="1">
      <alignment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30" fillId="0" borderId="4" xfId="0" applyNumberFormat="1" applyFont="1" applyFill="1" applyBorder="1" applyAlignment="1" applyProtection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right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</cellXfs>
  <cellStyles count="47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" xfId="0" builtinId="0"/>
    <cellStyle name="Normalno 2" xfId="1"/>
    <cellStyle name="Normalno 2 2" xfId="2"/>
    <cellStyle name="Normalno 2 3" xfId="4"/>
    <cellStyle name="Normalno 2 4" xfId="41"/>
    <cellStyle name="Note" xfId="42"/>
    <cellStyle name="Obično_List7" xfId="46"/>
    <cellStyle name="Output" xfId="43"/>
    <cellStyle name="Title" xfId="44"/>
    <cellStyle name="Total" xfId="45"/>
    <cellStyle name="Warning Text" xfId="3"/>
  </cellStyles>
  <dxfs count="0"/>
  <tableStyles count="0" defaultTableStyle="TableStyleMedium2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zoomScaleNormal="100" zoomScaleSheetLayoutView="100" workbookViewId="0">
      <selection activeCell="A4" sqref="A4:B4"/>
    </sheetView>
  </sheetViews>
  <sheetFormatPr defaultRowHeight="15" x14ac:dyDescent="0.25"/>
  <cols>
    <col min="1" max="1" width="46" bestFit="1" customWidth="1"/>
    <col min="2" max="2" width="21.7109375" hidden="1" customWidth="1"/>
    <col min="3" max="4" width="21.7109375" customWidth="1"/>
    <col min="5" max="5" width="23.42578125" customWidth="1"/>
    <col min="7" max="7" width="10.140625" bestFit="1" customWidth="1"/>
  </cols>
  <sheetData>
    <row r="1" spans="1:7" ht="36" customHeight="1" x14ac:dyDescent="0.25">
      <c r="A1" s="432" t="s">
        <v>500</v>
      </c>
      <c r="B1" s="432"/>
      <c r="C1" s="432"/>
      <c r="D1" s="432"/>
      <c r="E1" s="432"/>
    </row>
    <row r="2" spans="1:7" x14ac:dyDescent="0.25">
      <c r="A2" s="1"/>
      <c r="B2" s="1"/>
      <c r="C2" s="2"/>
      <c r="D2" s="2"/>
    </row>
    <row r="3" spans="1:7" x14ac:dyDescent="0.25">
      <c r="A3" s="433" t="s">
        <v>415</v>
      </c>
      <c r="B3" s="433"/>
      <c r="C3" s="433"/>
      <c r="D3" s="433"/>
      <c r="E3" s="433"/>
    </row>
    <row r="4" spans="1:7" x14ac:dyDescent="0.25">
      <c r="A4" s="431" t="s">
        <v>416</v>
      </c>
      <c r="B4" s="431"/>
      <c r="C4" s="2"/>
      <c r="D4" s="2"/>
    </row>
    <row r="5" spans="1:7" x14ac:dyDescent="0.25">
      <c r="A5" s="3"/>
      <c r="B5" s="3"/>
      <c r="C5" s="2"/>
      <c r="D5" s="2"/>
    </row>
    <row r="6" spans="1:7" ht="25.5" x14ac:dyDescent="0.25">
      <c r="A6" s="4"/>
      <c r="B6" s="22" t="s">
        <v>478</v>
      </c>
      <c r="C6" s="23" t="s">
        <v>479</v>
      </c>
      <c r="D6" s="23" t="s">
        <v>502</v>
      </c>
      <c r="E6" s="23" t="s">
        <v>480</v>
      </c>
    </row>
    <row r="7" spans="1:7" ht="23.1" customHeight="1" x14ac:dyDescent="0.25">
      <c r="A7" s="4" t="s">
        <v>417</v>
      </c>
      <c r="B7" s="5">
        <f>B9+B8</f>
        <v>13192350</v>
      </c>
      <c r="C7" s="6">
        <f>C8+C9</f>
        <v>13192350</v>
      </c>
      <c r="D7" s="6">
        <f t="shared" ref="D7:E7" si="0">D8+D9</f>
        <v>-46068.570000000007</v>
      </c>
      <c r="E7" s="6">
        <f t="shared" si="0"/>
        <v>13146281.43</v>
      </c>
    </row>
    <row r="8" spans="1:7" ht="23.1" customHeight="1" x14ac:dyDescent="0.25">
      <c r="A8" s="7" t="s">
        <v>2</v>
      </c>
      <c r="B8" s="8">
        <f>' PLAN PRIHODA 2019-REBALANS '!I5</f>
        <v>13191550</v>
      </c>
      <c r="C8" s="9">
        <f>' PLAN PRIHODA 2019-REBALANS '!I5</f>
        <v>13191550</v>
      </c>
      <c r="D8" s="9">
        <f>' PLAN PRIHODA 2019-REBALANS '!J5</f>
        <v>-46068.570000000007</v>
      </c>
      <c r="E8" s="9">
        <f>' PLAN PRIHODA 2019-REBALANS '!K5</f>
        <v>13145481.43</v>
      </c>
    </row>
    <row r="9" spans="1:7" ht="23.1" customHeight="1" x14ac:dyDescent="0.25">
      <c r="A9" s="10" t="s">
        <v>3</v>
      </c>
      <c r="B9" s="8">
        <f>' PLAN PRIHODA 2019-REBALANS '!I53</f>
        <v>800</v>
      </c>
      <c r="C9" s="9">
        <f>' PLAN PRIHODA 2019-REBALANS '!I53</f>
        <v>800</v>
      </c>
      <c r="D9" s="9">
        <f>' PLAN PRIHODA 2019-REBALANS '!J53</f>
        <v>0</v>
      </c>
      <c r="E9" s="9">
        <f>' PLAN PRIHODA 2019-REBALANS '!K53</f>
        <v>800</v>
      </c>
    </row>
    <row r="10" spans="1:7" ht="23.1" customHeight="1" x14ac:dyDescent="0.25">
      <c r="A10" s="10" t="s">
        <v>418</v>
      </c>
      <c r="B10" s="8">
        <f>B11+B12</f>
        <v>17683066</v>
      </c>
      <c r="C10" s="9">
        <f>C11+C12</f>
        <v>17683066</v>
      </c>
      <c r="D10" s="9">
        <f t="shared" ref="D10:E10" si="1">D11+D12</f>
        <v>80599</v>
      </c>
      <c r="E10" s="9">
        <f t="shared" si="1"/>
        <v>17763665</v>
      </c>
      <c r="G10" s="331"/>
    </row>
    <row r="11" spans="1:7" ht="23.1" customHeight="1" x14ac:dyDescent="0.25">
      <c r="A11" s="11" t="s">
        <v>4</v>
      </c>
      <c r="B11" s="8">
        <f>'PLAN RASHODA 2019-REBALANS'!H4</f>
        <v>16218066</v>
      </c>
      <c r="C11" s="9">
        <f>'PLAN RASHODA 2019-REBALANS'!H4</f>
        <v>16218066</v>
      </c>
      <c r="D11" s="9">
        <f>'PLAN RASHODA 2019-REBALANS'!I4</f>
        <v>80599</v>
      </c>
      <c r="E11" s="9">
        <f>'PLAN RASHODA 2019-REBALANS'!J4</f>
        <v>16298665</v>
      </c>
    </row>
    <row r="12" spans="1:7" ht="23.1" customHeight="1" x14ac:dyDescent="0.25">
      <c r="A12" s="10" t="s">
        <v>5</v>
      </c>
      <c r="B12" s="8">
        <f>'PLAN RASHODA 2019-REBALANS'!H216</f>
        <v>1465000</v>
      </c>
      <c r="C12" s="9">
        <f>'PLAN RASHODA 2019-REBALANS'!H216</f>
        <v>1465000</v>
      </c>
      <c r="D12" s="9">
        <f>'PLAN RASHODA 2019-REBALANS'!I216</f>
        <v>0</v>
      </c>
      <c r="E12" s="9">
        <f>'PLAN RASHODA 2019-REBALANS'!J216</f>
        <v>1465000</v>
      </c>
      <c r="G12" s="331"/>
    </row>
    <row r="13" spans="1:7" ht="23.1" customHeight="1" x14ac:dyDescent="0.25">
      <c r="A13" s="11" t="s">
        <v>6</v>
      </c>
      <c r="B13" s="8">
        <f>B7-B10</f>
        <v>-4490716</v>
      </c>
      <c r="C13" s="9"/>
      <c r="D13" s="9">
        <f>D10-D7</f>
        <v>126667.57</v>
      </c>
      <c r="E13" s="9"/>
    </row>
    <row r="14" spans="1:7" x14ac:dyDescent="0.25">
      <c r="A14" s="12"/>
      <c r="B14" s="13"/>
      <c r="C14" s="14"/>
      <c r="D14" s="14"/>
    </row>
    <row r="15" spans="1:7" x14ac:dyDescent="0.25">
      <c r="A15" s="15"/>
      <c r="B15" s="16"/>
      <c r="C15" s="2"/>
      <c r="D15" s="17"/>
    </row>
    <row r="16" spans="1:7" x14ac:dyDescent="0.25">
      <c r="A16" s="2"/>
      <c r="B16" s="2"/>
      <c r="C16" s="2"/>
      <c r="D16" s="2"/>
    </row>
    <row r="17" spans="1:5" x14ac:dyDescent="0.25">
      <c r="A17" s="18" t="s">
        <v>419</v>
      </c>
      <c r="B17" s="16"/>
      <c r="C17" s="19"/>
      <c r="D17" s="2"/>
    </row>
    <row r="18" spans="1:5" x14ac:dyDescent="0.25">
      <c r="A18" s="20"/>
      <c r="B18" s="16"/>
      <c r="C18" s="19"/>
      <c r="D18" s="2"/>
    </row>
    <row r="19" spans="1:5" ht="30" customHeight="1" x14ac:dyDescent="0.25">
      <c r="A19" s="4"/>
      <c r="B19" s="305" t="s">
        <v>482</v>
      </c>
      <c r="C19" s="336" t="s">
        <v>479</v>
      </c>
      <c r="D19" s="336" t="s">
        <v>420</v>
      </c>
      <c r="E19" s="337" t="s">
        <v>499</v>
      </c>
    </row>
    <row r="20" spans="1:5" ht="35.25" customHeight="1" x14ac:dyDescent="0.25">
      <c r="A20" s="21" t="s">
        <v>421</v>
      </c>
      <c r="B20" s="306">
        <v>4490716</v>
      </c>
      <c r="C20" s="8">
        <v>4490716</v>
      </c>
      <c r="D20" s="8">
        <v>126667.82</v>
      </c>
      <c r="E20" s="8">
        <f>C20+D20</f>
        <v>4617383.82</v>
      </c>
    </row>
    <row r="21" spans="1:5" x14ac:dyDescent="0.25">
      <c r="A21" s="2"/>
      <c r="B21" s="184"/>
      <c r="C21" s="184"/>
      <c r="D21" s="184"/>
      <c r="E21" s="307"/>
    </row>
    <row r="22" spans="1:5" x14ac:dyDescent="0.25">
      <c r="A22" s="2"/>
      <c r="B22" s="2"/>
      <c r="C22" s="2"/>
      <c r="D22" s="2"/>
    </row>
    <row r="68" ht="32.25" customHeight="1" x14ac:dyDescent="0.25"/>
    <row r="88" ht="44.25" customHeight="1" x14ac:dyDescent="0.25"/>
  </sheetData>
  <mergeCells count="3">
    <mergeCell ref="A4:B4"/>
    <mergeCell ref="A1:E1"/>
    <mergeCell ref="A3:E3"/>
  </mergeCells>
  <pageMargins left="0.70866141732283472" right="0.70866141732283472" top="0.74803149606299213" bottom="0.74803149606299213" header="0.31496062992125984" footer="0.31496062992125984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view="pageBreakPreview" zoomScale="110" zoomScaleNormal="100" zoomScaleSheetLayoutView="110" workbookViewId="0">
      <selection activeCell="A2" sqref="A2:I2"/>
    </sheetView>
  </sheetViews>
  <sheetFormatPr defaultRowHeight="12.75" x14ac:dyDescent="0.2"/>
  <cols>
    <col min="1" max="1" width="5.85546875" style="250" customWidth="1"/>
    <col min="2" max="2" width="7.7109375" style="250" customWidth="1"/>
    <col min="3" max="3" width="8.7109375" style="250" customWidth="1"/>
    <col min="4" max="5" width="9.7109375" style="250" hidden="1" customWidth="1"/>
    <col min="6" max="6" width="9.140625" style="250" hidden="1" customWidth="1"/>
    <col min="7" max="7" width="8.7109375" style="250" customWidth="1"/>
    <col min="8" max="8" width="47.85546875" style="250" customWidth="1"/>
    <col min="9" max="9" width="15.140625" style="250" customWidth="1"/>
    <col min="10" max="10" width="15.5703125" style="250" customWidth="1"/>
    <col min="11" max="11" width="15.140625" style="250" customWidth="1"/>
    <col min="12" max="12" width="0" style="218" hidden="1" customWidth="1"/>
    <col min="13" max="13" width="10.140625" style="218" hidden="1" customWidth="1"/>
    <col min="14" max="14" width="0" style="218" hidden="1" customWidth="1"/>
    <col min="15" max="15" width="11.140625" style="218" hidden="1" customWidth="1"/>
    <col min="16" max="16" width="9.85546875" style="218" bestFit="1" customWidth="1"/>
    <col min="17" max="18" width="9.140625" style="218"/>
    <col min="19" max="19" width="11.85546875" style="218" bestFit="1" customWidth="1"/>
    <col min="20" max="16384" width="9.140625" style="218"/>
  </cols>
  <sheetData>
    <row r="1" spans="1:16" x14ac:dyDescent="0.2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216"/>
      <c r="K1" s="217"/>
    </row>
    <row r="2" spans="1:16" x14ac:dyDescent="0.2">
      <c r="A2" s="435" t="s">
        <v>389</v>
      </c>
      <c r="B2" s="435"/>
      <c r="C2" s="435"/>
      <c r="D2" s="435"/>
      <c r="E2" s="435"/>
      <c r="F2" s="435"/>
      <c r="G2" s="435"/>
      <c r="H2" s="435"/>
      <c r="I2" s="435"/>
      <c r="J2" s="216"/>
      <c r="K2" s="217"/>
    </row>
    <row r="3" spans="1:16" ht="69" customHeight="1" x14ac:dyDescent="0.2">
      <c r="A3" s="219" t="s">
        <v>75</v>
      </c>
      <c r="B3" s="219" t="s">
        <v>76</v>
      </c>
      <c r="C3" s="219" t="s">
        <v>390</v>
      </c>
      <c r="D3" s="219" t="s">
        <v>77</v>
      </c>
      <c r="E3" s="219" t="s">
        <v>78</v>
      </c>
      <c r="F3" s="219"/>
      <c r="G3" s="220" t="s">
        <v>391</v>
      </c>
      <c r="H3" s="221" t="s">
        <v>392</v>
      </c>
      <c r="I3" s="222" t="s">
        <v>487</v>
      </c>
      <c r="J3" s="32" t="s">
        <v>420</v>
      </c>
      <c r="K3" s="32" t="s">
        <v>480</v>
      </c>
      <c r="M3" s="218" t="s">
        <v>435</v>
      </c>
      <c r="O3" s="218" t="s">
        <v>434</v>
      </c>
    </row>
    <row r="4" spans="1:16" s="255" customFormat="1" ht="13.5" customHeight="1" x14ac:dyDescent="0.2">
      <c r="A4" s="213">
        <v>1</v>
      </c>
      <c r="B4" s="213">
        <v>2</v>
      </c>
      <c r="C4" s="213">
        <v>3</v>
      </c>
      <c r="D4" s="213">
        <v>4</v>
      </c>
      <c r="E4" s="213">
        <v>5</v>
      </c>
      <c r="F4" s="213"/>
      <c r="G4" s="252" t="s">
        <v>501</v>
      </c>
      <c r="H4" s="253">
        <v>5</v>
      </c>
      <c r="I4" s="254">
        <v>6</v>
      </c>
      <c r="J4" s="254">
        <v>7</v>
      </c>
      <c r="K4" s="254">
        <v>8</v>
      </c>
    </row>
    <row r="5" spans="1:16" ht="20.100000000000001" customHeight="1" x14ac:dyDescent="0.2">
      <c r="A5" s="223">
        <v>6</v>
      </c>
      <c r="B5" s="224"/>
      <c r="C5" s="224"/>
      <c r="D5" s="224"/>
      <c r="E5" s="224"/>
      <c r="F5" s="224"/>
      <c r="G5" s="225"/>
      <c r="H5" s="226" t="s">
        <v>2</v>
      </c>
      <c r="I5" s="227">
        <f>I7+I24+I37+I43</f>
        <v>13191550</v>
      </c>
      <c r="J5" s="227">
        <f>J7+J24+J37+J43</f>
        <v>-46068.570000000007</v>
      </c>
      <c r="K5" s="227">
        <f>K7+K24+K37+K43</f>
        <v>13145481.43</v>
      </c>
      <c r="P5" s="251"/>
    </row>
    <row r="6" spans="1:16" ht="20.100000000000001" customHeight="1" x14ac:dyDescent="0.2">
      <c r="A6" s="224"/>
      <c r="B6" s="228"/>
      <c r="C6" s="228"/>
      <c r="D6" s="224"/>
      <c r="E6" s="224"/>
      <c r="F6" s="224"/>
      <c r="G6" s="229"/>
      <c r="H6" s="230" t="s">
        <v>289</v>
      </c>
      <c r="I6" s="227"/>
      <c r="J6" s="227"/>
      <c r="K6" s="227"/>
    </row>
    <row r="7" spans="1:16" ht="30" customHeight="1" x14ac:dyDescent="0.2">
      <c r="A7" s="224"/>
      <c r="B7" s="228">
        <v>63</v>
      </c>
      <c r="C7" s="228"/>
      <c r="D7" s="224"/>
      <c r="E7" s="224"/>
      <c r="F7" s="224"/>
      <c r="G7" s="225" t="s">
        <v>457</v>
      </c>
      <c r="H7" s="223" t="s">
        <v>393</v>
      </c>
      <c r="I7" s="227">
        <f>I12+I16+I8</f>
        <v>578550</v>
      </c>
      <c r="J7" s="227">
        <f t="shared" ref="J7:K7" si="0">J12+J16+J8</f>
        <v>-51550</v>
      </c>
      <c r="K7" s="227">
        <f t="shared" si="0"/>
        <v>527000</v>
      </c>
    </row>
    <row r="8" spans="1:16" ht="20.100000000000001" customHeight="1" x14ac:dyDescent="0.2">
      <c r="A8" s="224"/>
      <c r="B8" s="228"/>
      <c r="C8" s="228">
        <v>633</v>
      </c>
      <c r="D8" s="224"/>
      <c r="E8" s="224"/>
      <c r="F8" s="224"/>
      <c r="G8" s="225" t="s">
        <v>457</v>
      </c>
      <c r="H8" s="223" t="s">
        <v>474</v>
      </c>
      <c r="I8" s="227">
        <f>I9</f>
        <v>232000</v>
      </c>
      <c r="J8" s="227">
        <f t="shared" ref="J8:K8" si="1">J9</f>
        <v>0</v>
      </c>
      <c r="K8" s="227">
        <f t="shared" si="1"/>
        <v>232000</v>
      </c>
    </row>
    <row r="9" spans="1:16" ht="20.100000000000001" hidden="1" customHeight="1" x14ac:dyDescent="0.2">
      <c r="A9" s="224"/>
      <c r="B9" s="228"/>
      <c r="C9" s="228"/>
      <c r="D9" s="224">
        <v>6331</v>
      </c>
      <c r="E9" s="224"/>
      <c r="F9" s="224"/>
      <c r="G9" s="225" t="s">
        <v>457</v>
      </c>
      <c r="H9" s="224" t="s">
        <v>475</v>
      </c>
      <c r="I9" s="234">
        <f>I10</f>
        <v>232000</v>
      </c>
      <c r="J9" s="234">
        <f t="shared" ref="J9:K9" si="2">J10</f>
        <v>0</v>
      </c>
      <c r="K9" s="234">
        <f t="shared" si="2"/>
        <v>232000</v>
      </c>
    </row>
    <row r="10" spans="1:16" ht="20.100000000000001" hidden="1" customHeight="1" x14ac:dyDescent="0.2">
      <c r="A10" s="224"/>
      <c r="B10" s="228"/>
      <c r="C10" s="228"/>
      <c r="D10" s="224"/>
      <c r="E10" s="224">
        <v>63311</v>
      </c>
      <c r="F10" s="224"/>
      <c r="G10" s="225"/>
      <c r="H10" s="224" t="s">
        <v>476</v>
      </c>
      <c r="I10" s="231">
        <f>I11</f>
        <v>232000</v>
      </c>
      <c r="J10" s="231">
        <f t="shared" ref="J10:K10" si="3">J11</f>
        <v>0</v>
      </c>
      <c r="K10" s="231">
        <f t="shared" si="3"/>
        <v>232000</v>
      </c>
    </row>
    <row r="11" spans="1:16" hidden="1" x14ac:dyDescent="0.2">
      <c r="A11" s="224"/>
      <c r="B11" s="228"/>
      <c r="C11" s="228"/>
      <c r="D11" s="224"/>
      <c r="E11" s="224"/>
      <c r="F11" s="224">
        <v>633110</v>
      </c>
      <c r="G11" s="229"/>
      <c r="H11" s="258" t="s">
        <v>476</v>
      </c>
      <c r="I11" s="260">
        <v>232000</v>
      </c>
      <c r="J11" s="260">
        <f>K11-I11</f>
        <v>0</v>
      </c>
      <c r="K11" s="260">
        <v>232000</v>
      </c>
    </row>
    <row r="12" spans="1:16" ht="20.100000000000001" customHeight="1" x14ac:dyDescent="0.2">
      <c r="A12" s="224"/>
      <c r="B12" s="228"/>
      <c r="C12" s="228">
        <v>634</v>
      </c>
      <c r="D12" s="224"/>
      <c r="E12" s="224"/>
      <c r="F12" s="224"/>
      <c r="G12" s="225" t="s">
        <v>457</v>
      </c>
      <c r="H12" s="223" t="s">
        <v>394</v>
      </c>
      <c r="I12" s="227">
        <f>I13</f>
        <v>115000</v>
      </c>
      <c r="J12" s="227">
        <f>J13</f>
        <v>0</v>
      </c>
      <c r="K12" s="227">
        <f>K13</f>
        <v>115000</v>
      </c>
    </row>
    <row r="13" spans="1:16" ht="20.100000000000001" hidden="1" customHeight="1" x14ac:dyDescent="0.2">
      <c r="A13" s="224"/>
      <c r="B13" s="228"/>
      <c r="C13" s="228"/>
      <c r="D13" s="224">
        <v>6341</v>
      </c>
      <c r="E13" s="224"/>
      <c r="F13" s="224"/>
      <c r="G13" s="225" t="s">
        <v>457</v>
      </c>
      <c r="H13" s="224" t="s">
        <v>422</v>
      </c>
      <c r="I13" s="231">
        <f>I14</f>
        <v>115000</v>
      </c>
      <c r="J13" s="231">
        <f t="shared" ref="J13:K13" si="4">J14</f>
        <v>0</v>
      </c>
      <c r="K13" s="231">
        <f t="shared" si="4"/>
        <v>115000</v>
      </c>
    </row>
    <row r="14" spans="1:16" s="232" customFormat="1" ht="20.100000000000001" hidden="1" customHeight="1" x14ac:dyDescent="0.2">
      <c r="A14" s="224"/>
      <c r="B14" s="228"/>
      <c r="C14" s="228"/>
      <c r="D14" s="224"/>
      <c r="E14" s="224">
        <v>63414</v>
      </c>
      <c r="F14" s="224"/>
      <c r="G14" s="225"/>
      <c r="H14" s="224" t="s">
        <v>432</v>
      </c>
      <c r="I14" s="231">
        <f>I15</f>
        <v>115000</v>
      </c>
      <c r="J14" s="231">
        <f t="shared" ref="J14:K14" si="5">J15</f>
        <v>0</v>
      </c>
      <c r="K14" s="231">
        <f t="shared" si="5"/>
        <v>115000</v>
      </c>
    </row>
    <row r="15" spans="1:16" s="232" customFormat="1" hidden="1" x14ac:dyDescent="0.2">
      <c r="A15" s="224"/>
      <c r="B15" s="228"/>
      <c r="C15" s="228"/>
      <c r="D15" s="224"/>
      <c r="E15" s="224"/>
      <c r="F15" s="224">
        <v>634140</v>
      </c>
      <c r="G15" s="225"/>
      <c r="H15" s="258" t="s">
        <v>477</v>
      </c>
      <c r="I15" s="260">
        <v>115000</v>
      </c>
      <c r="J15" s="260">
        <f>K15-I15</f>
        <v>0</v>
      </c>
      <c r="K15" s="260">
        <v>115000</v>
      </c>
      <c r="M15" s="233">
        <f>'POSEBNI DIO 2019-REBALANS'!K251</f>
        <v>0</v>
      </c>
      <c r="O15" s="233">
        <f>'POSEBNI DIO 2019-REBALANS'!K258</f>
        <v>0</v>
      </c>
    </row>
    <row r="16" spans="1:16" ht="30" customHeight="1" x14ac:dyDescent="0.2">
      <c r="A16" s="224"/>
      <c r="B16" s="228"/>
      <c r="C16" s="228">
        <v>636</v>
      </c>
      <c r="D16" s="224"/>
      <c r="E16" s="224"/>
      <c r="F16" s="224"/>
      <c r="G16" s="225" t="s">
        <v>457</v>
      </c>
      <c r="H16" s="223" t="s">
        <v>395</v>
      </c>
      <c r="I16" s="227">
        <f>I17+I20</f>
        <v>231550</v>
      </c>
      <c r="J16" s="227">
        <f>J17+J20</f>
        <v>-51550</v>
      </c>
      <c r="K16" s="227">
        <f>K17+K20</f>
        <v>180000</v>
      </c>
      <c r="M16" s="233"/>
      <c r="N16" s="233"/>
      <c r="O16" s="233"/>
    </row>
    <row r="17" spans="1:15" ht="30" hidden="1" customHeight="1" x14ac:dyDescent="0.2">
      <c r="A17" s="224"/>
      <c r="B17" s="228"/>
      <c r="C17" s="228"/>
      <c r="D17" s="224">
        <v>6361</v>
      </c>
      <c r="E17" s="224"/>
      <c r="F17" s="224"/>
      <c r="G17" s="225" t="s">
        <v>457</v>
      </c>
      <c r="H17" s="224" t="s">
        <v>396</v>
      </c>
      <c r="I17" s="234">
        <f>I18</f>
        <v>224400</v>
      </c>
      <c r="J17" s="234">
        <f t="shared" ref="J17:K17" si="6">J18</f>
        <v>-46100</v>
      </c>
      <c r="K17" s="234">
        <f t="shared" si="6"/>
        <v>178300</v>
      </c>
      <c r="M17" s="233"/>
      <c r="N17" s="233"/>
      <c r="O17" s="233"/>
    </row>
    <row r="18" spans="1:15" s="232" customFormat="1" ht="30" hidden="1" customHeight="1" x14ac:dyDescent="0.2">
      <c r="A18" s="224"/>
      <c r="B18" s="228"/>
      <c r="C18" s="228"/>
      <c r="D18" s="224"/>
      <c r="E18" s="224">
        <v>63612</v>
      </c>
      <c r="F18" s="224"/>
      <c r="G18" s="225"/>
      <c r="H18" s="224" t="s">
        <v>423</v>
      </c>
      <c r="I18" s="234">
        <f>I19</f>
        <v>224400</v>
      </c>
      <c r="J18" s="234">
        <f t="shared" ref="J18:K18" si="7">J19</f>
        <v>-46100</v>
      </c>
      <c r="K18" s="234">
        <f t="shared" si="7"/>
        <v>178300</v>
      </c>
      <c r="M18" s="233"/>
      <c r="N18" s="233"/>
      <c r="O18" s="233"/>
    </row>
    <row r="19" spans="1:15" s="232" customFormat="1" ht="25.5" hidden="1" x14ac:dyDescent="0.2">
      <c r="A19" s="224"/>
      <c r="B19" s="228"/>
      <c r="C19" s="228"/>
      <c r="D19" s="224"/>
      <c r="E19" s="224"/>
      <c r="F19" s="224">
        <v>636120</v>
      </c>
      <c r="G19" s="225"/>
      <c r="H19" s="258" t="s">
        <v>424</v>
      </c>
      <c r="I19" s="259">
        <v>224400</v>
      </c>
      <c r="J19" s="259">
        <f>K19-I19</f>
        <v>-46100</v>
      </c>
      <c r="K19" s="259">
        <v>178300</v>
      </c>
      <c r="M19" s="233">
        <f>'POSEBNI DIO 2019-REBALANS'!K647</f>
        <v>178300</v>
      </c>
      <c r="N19" s="233"/>
      <c r="O19" s="235">
        <f>'POSEBNI DIO 2019-REBALANS'!K786</f>
        <v>0</v>
      </c>
    </row>
    <row r="20" spans="1:15" ht="30" hidden="1" customHeight="1" x14ac:dyDescent="0.2">
      <c r="A20" s="224"/>
      <c r="B20" s="236"/>
      <c r="C20" s="236"/>
      <c r="D20" s="224">
        <v>6362</v>
      </c>
      <c r="E20" s="224"/>
      <c r="F20" s="224"/>
      <c r="G20" s="225" t="s">
        <v>457</v>
      </c>
      <c r="H20" s="224" t="s">
        <v>397</v>
      </c>
      <c r="I20" s="231">
        <f>I21</f>
        <v>7150</v>
      </c>
      <c r="J20" s="231">
        <f t="shared" ref="J20:K20" si="8">J21</f>
        <v>-5450</v>
      </c>
      <c r="K20" s="231">
        <f t="shared" si="8"/>
        <v>1700</v>
      </c>
      <c r="M20" s="233"/>
      <c r="N20" s="233"/>
      <c r="O20" s="233"/>
    </row>
    <row r="21" spans="1:15" s="232" customFormat="1" ht="30" hidden="1" customHeight="1" x14ac:dyDescent="0.2">
      <c r="A21" s="224"/>
      <c r="B21" s="236"/>
      <c r="C21" s="236"/>
      <c r="D21" s="224"/>
      <c r="E21" s="224">
        <v>63622</v>
      </c>
      <c r="F21" s="224"/>
      <c r="G21" s="225"/>
      <c r="H21" s="224" t="s">
        <v>425</v>
      </c>
      <c r="I21" s="231">
        <f>I22</f>
        <v>7150</v>
      </c>
      <c r="J21" s="231">
        <f t="shared" ref="J21:K21" si="9">J22</f>
        <v>-5450</v>
      </c>
      <c r="K21" s="231">
        <f t="shared" si="9"/>
        <v>1700</v>
      </c>
      <c r="M21" s="233"/>
      <c r="N21" s="233"/>
      <c r="O21" s="233"/>
    </row>
    <row r="22" spans="1:15" s="232" customFormat="1" ht="25.5" hidden="1" x14ac:dyDescent="0.2">
      <c r="A22" s="258"/>
      <c r="B22" s="236"/>
      <c r="C22" s="236"/>
      <c r="D22" s="224"/>
      <c r="E22" s="224"/>
      <c r="F22" s="224">
        <v>636220</v>
      </c>
      <c r="G22" s="225"/>
      <c r="H22" s="258" t="s">
        <v>426</v>
      </c>
      <c r="I22" s="260">
        <v>7150</v>
      </c>
      <c r="J22" s="260">
        <f>K22-I22</f>
        <v>-5450</v>
      </c>
      <c r="K22" s="260">
        <v>1700</v>
      </c>
      <c r="M22" s="233">
        <f>'POSEBNI DIO 2019-REBALANS'!K920</f>
        <v>1700</v>
      </c>
      <c r="N22" s="233"/>
      <c r="O22" s="233">
        <f>'POSEBNI DIO 2019-REBALANS'!K935</f>
        <v>0</v>
      </c>
    </row>
    <row r="23" spans="1:15" s="232" customFormat="1" ht="20.100000000000001" customHeight="1" x14ac:dyDescent="0.2">
      <c r="A23" s="258"/>
      <c r="B23" s="236"/>
      <c r="C23" s="236"/>
      <c r="D23" s="224"/>
      <c r="E23" s="224"/>
      <c r="F23" s="224"/>
      <c r="G23" s="225"/>
      <c r="H23" s="241" t="s">
        <v>403</v>
      </c>
      <c r="I23" s="227"/>
      <c r="J23" s="227"/>
      <c r="K23" s="227"/>
      <c r="M23" s="233"/>
      <c r="N23" s="233"/>
      <c r="O23" s="233"/>
    </row>
    <row r="24" spans="1:15" ht="20.100000000000001" customHeight="1" x14ac:dyDescent="0.2">
      <c r="A24" s="223"/>
      <c r="B24" s="223">
        <v>64</v>
      </c>
      <c r="C24" s="223"/>
      <c r="D24" s="223"/>
      <c r="E24" s="223"/>
      <c r="F24" s="314"/>
      <c r="G24" s="225" t="s">
        <v>481</v>
      </c>
      <c r="H24" s="237" t="s">
        <v>398</v>
      </c>
      <c r="I24" s="227">
        <f>I25+I31</f>
        <v>3000</v>
      </c>
      <c r="J24" s="227">
        <f>J25+J31</f>
        <v>5481.43</v>
      </c>
      <c r="K24" s="227">
        <f>K25+K31</f>
        <v>8481.43</v>
      </c>
      <c r="M24" s="233"/>
      <c r="N24" s="233"/>
      <c r="O24" s="233"/>
    </row>
    <row r="25" spans="1:15" ht="20.100000000000001" customHeight="1" x14ac:dyDescent="0.2">
      <c r="A25" s="223"/>
      <c r="B25" s="223"/>
      <c r="C25" s="223">
        <v>641</v>
      </c>
      <c r="D25" s="223"/>
      <c r="E25" s="427"/>
      <c r="F25" s="315"/>
      <c r="G25" s="225" t="s">
        <v>481</v>
      </c>
      <c r="H25" s="230" t="s">
        <v>399</v>
      </c>
      <c r="I25" s="227">
        <f>I26+I29</f>
        <v>3000</v>
      </c>
      <c r="J25" s="227">
        <f>J26+J29</f>
        <v>0</v>
      </c>
      <c r="K25" s="227">
        <f>K26+K29</f>
        <v>3000</v>
      </c>
      <c r="M25" s="233"/>
      <c r="N25" s="233"/>
      <c r="O25" s="233"/>
    </row>
    <row r="26" spans="1:15" ht="20.100000000000001" hidden="1" customHeight="1" x14ac:dyDescent="0.2">
      <c r="A26" s="224"/>
      <c r="B26" s="224"/>
      <c r="C26" s="224"/>
      <c r="D26" s="224">
        <v>6413</v>
      </c>
      <c r="E26" s="224"/>
      <c r="F26" s="316"/>
      <c r="G26" s="225" t="s">
        <v>481</v>
      </c>
      <c r="H26" s="238" t="s">
        <v>400</v>
      </c>
      <c r="I26" s="231">
        <f>I27</f>
        <v>3000</v>
      </c>
      <c r="J26" s="231">
        <f t="shared" ref="J26:K26" si="10">J27</f>
        <v>0</v>
      </c>
      <c r="K26" s="231">
        <f t="shared" si="10"/>
        <v>3000</v>
      </c>
      <c r="M26" s="233"/>
      <c r="N26" s="233"/>
      <c r="O26" s="233"/>
    </row>
    <row r="27" spans="1:15" ht="20.100000000000001" hidden="1" customHeight="1" x14ac:dyDescent="0.2">
      <c r="A27" s="224"/>
      <c r="B27" s="224"/>
      <c r="C27" s="224"/>
      <c r="D27" s="224"/>
      <c r="E27" s="224">
        <v>64132</v>
      </c>
      <c r="F27" s="316"/>
      <c r="G27" s="225"/>
      <c r="H27" s="224" t="s">
        <v>427</v>
      </c>
      <c r="I27" s="231">
        <f>I28</f>
        <v>3000</v>
      </c>
      <c r="J27" s="231">
        <f t="shared" ref="J27:K27" si="11">J28</f>
        <v>0</v>
      </c>
      <c r="K27" s="231">
        <f t="shared" si="11"/>
        <v>3000</v>
      </c>
      <c r="M27" s="233"/>
      <c r="N27" s="233"/>
      <c r="O27" s="233"/>
    </row>
    <row r="28" spans="1:15" hidden="1" x14ac:dyDescent="0.2">
      <c r="A28" s="224"/>
      <c r="B28" s="224"/>
      <c r="C28" s="224"/>
      <c r="D28" s="224"/>
      <c r="E28" s="224"/>
      <c r="F28" s="316">
        <v>641320</v>
      </c>
      <c r="G28" s="225"/>
      <c r="H28" s="258" t="s">
        <v>427</v>
      </c>
      <c r="I28" s="260">
        <v>3000</v>
      </c>
      <c r="J28" s="231">
        <f>K28-I28</f>
        <v>0</v>
      </c>
      <c r="K28" s="231">
        <v>3000</v>
      </c>
      <c r="M28" s="233"/>
      <c r="N28" s="233"/>
      <c r="O28" s="233"/>
    </row>
    <row r="29" spans="1:15" ht="20.100000000000001" hidden="1" customHeight="1" x14ac:dyDescent="0.2">
      <c r="A29" s="224"/>
      <c r="B29" s="224"/>
      <c r="C29" s="224"/>
      <c r="D29" s="224">
        <v>6414</v>
      </c>
      <c r="E29" s="224"/>
      <c r="F29" s="224"/>
      <c r="G29" s="225"/>
      <c r="H29" s="238" t="s">
        <v>401</v>
      </c>
      <c r="I29" s="231">
        <v>0</v>
      </c>
      <c r="J29" s="231">
        <v>0</v>
      </c>
      <c r="K29" s="231">
        <v>0</v>
      </c>
      <c r="M29" s="233"/>
      <c r="N29" s="233"/>
      <c r="O29" s="233"/>
    </row>
    <row r="30" spans="1:15" ht="20.100000000000001" customHeight="1" x14ac:dyDescent="0.2">
      <c r="A30" s="224"/>
      <c r="B30" s="224"/>
      <c r="C30" s="224"/>
      <c r="D30" s="224"/>
      <c r="E30" s="224"/>
      <c r="F30" s="224"/>
      <c r="G30" s="225"/>
      <c r="H30" s="241" t="s">
        <v>403</v>
      </c>
      <c r="I30" s="231"/>
      <c r="J30" s="231"/>
      <c r="K30" s="231"/>
      <c r="M30" s="233"/>
      <c r="N30" s="233"/>
      <c r="O30" s="233"/>
    </row>
    <row r="31" spans="1:15" ht="38.25" x14ac:dyDescent="0.2">
      <c r="A31" s="223"/>
      <c r="B31" s="223">
        <v>65</v>
      </c>
      <c r="C31" s="223"/>
      <c r="D31" s="223"/>
      <c r="E31" s="223"/>
      <c r="F31" s="223"/>
      <c r="G31" s="225" t="s">
        <v>498</v>
      </c>
      <c r="H31" s="242" t="s">
        <v>483</v>
      </c>
      <c r="I31" s="227">
        <f>I32</f>
        <v>0</v>
      </c>
      <c r="J31" s="227">
        <f t="shared" ref="J31:O31" si="12">J32</f>
        <v>5481.43</v>
      </c>
      <c r="K31" s="227">
        <f t="shared" si="12"/>
        <v>5481.43</v>
      </c>
      <c r="L31" s="227">
        <f t="shared" si="12"/>
        <v>0</v>
      </c>
      <c r="M31" s="227">
        <f t="shared" si="12"/>
        <v>0</v>
      </c>
      <c r="N31" s="227">
        <f t="shared" si="12"/>
        <v>0</v>
      </c>
      <c r="O31" s="227">
        <f t="shared" si="12"/>
        <v>0</v>
      </c>
    </row>
    <row r="32" spans="1:15" ht="20.100000000000001" customHeight="1" x14ac:dyDescent="0.2">
      <c r="A32" s="224"/>
      <c r="B32" s="224"/>
      <c r="C32" s="223">
        <v>652</v>
      </c>
      <c r="D32" s="224"/>
      <c r="E32" s="224"/>
      <c r="F32" s="224"/>
      <c r="G32" s="225" t="s">
        <v>498</v>
      </c>
      <c r="H32" s="239" t="s">
        <v>484</v>
      </c>
      <c r="I32" s="231">
        <f>I33</f>
        <v>0</v>
      </c>
      <c r="J32" s="231">
        <f t="shared" ref="J32:K32" si="13">J33</f>
        <v>5481.43</v>
      </c>
      <c r="K32" s="231">
        <f t="shared" si="13"/>
        <v>5481.43</v>
      </c>
      <c r="M32" s="233"/>
      <c r="N32" s="233"/>
      <c r="O32" s="233"/>
    </row>
    <row r="33" spans="1:16" ht="20.100000000000001" hidden="1" customHeight="1" x14ac:dyDescent="0.2">
      <c r="A33" s="224"/>
      <c r="B33" s="224"/>
      <c r="C33" s="224"/>
      <c r="D33" s="224">
        <v>6526</v>
      </c>
      <c r="E33" s="224"/>
      <c r="F33" s="224"/>
      <c r="G33" s="225" t="s">
        <v>498</v>
      </c>
      <c r="H33" s="238" t="s">
        <v>485</v>
      </c>
      <c r="I33" s="231">
        <f>I34</f>
        <v>0</v>
      </c>
      <c r="J33" s="231">
        <f t="shared" ref="J33:K33" si="14">J34</f>
        <v>5481.43</v>
      </c>
      <c r="K33" s="231">
        <f t="shared" si="14"/>
        <v>5481.43</v>
      </c>
      <c r="M33" s="233"/>
      <c r="N33" s="233"/>
      <c r="O33" s="233"/>
    </row>
    <row r="34" spans="1:16" ht="30" hidden="1" customHeight="1" x14ac:dyDescent="0.2">
      <c r="A34" s="224"/>
      <c r="B34" s="224"/>
      <c r="C34" s="224"/>
      <c r="D34" s="224"/>
      <c r="E34" s="224">
        <v>65267</v>
      </c>
      <c r="F34" s="224"/>
      <c r="G34" s="225"/>
      <c r="H34" s="224" t="s">
        <v>486</v>
      </c>
      <c r="I34" s="231">
        <f>I35</f>
        <v>0</v>
      </c>
      <c r="J34" s="231">
        <f t="shared" ref="J34:K34" si="15">J35</f>
        <v>5481.43</v>
      </c>
      <c r="K34" s="231">
        <f t="shared" si="15"/>
        <v>5481.43</v>
      </c>
      <c r="M34" s="233"/>
      <c r="N34" s="233"/>
      <c r="O34" s="233"/>
    </row>
    <row r="35" spans="1:16" ht="25.5" hidden="1" x14ac:dyDescent="0.2">
      <c r="A35" s="224"/>
      <c r="B35" s="224"/>
      <c r="C35" s="224"/>
      <c r="D35" s="224"/>
      <c r="E35" s="224"/>
      <c r="F35" s="224">
        <v>652670</v>
      </c>
      <c r="G35" s="225"/>
      <c r="H35" s="258" t="s">
        <v>486</v>
      </c>
      <c r="I35" s="231">
        <v>0</v>
      </c>
      <c r="J35" s="231">
        <f>K35-I35</f>
        <v>5481.43</v>
      </c>
      <c r="K35" s="231">
        <v>5481.43</v>
      </c>
      <c r="M35" s="233"/>
      <c r="N35" s="233"/>
      <c r="O35" s="233"/>
      <c r="P35" s="329"/>
    </row>
    <row r="36" spans="1:16" ht="20.100000000000001" customHeight="1" x14ac:dyDescent="0.2">
      <c r="A36" s="224"/>
      <c r="B36" s="224"/>
      <c r="C36" s="224"/>
      <c r="D36" s="224"/>
      <c r="E36" s="224"/>
      <c r="F36" s="224"/>
      <c r="G36" s="225"/>
      <c r="H36" s="241" t="s">
        <v>403</v>
      </c>
      <c r="I36" s="227"/>
      <c r="J36" s="227"/>
      <c r="K36" s="227"/>
      <c r="M36" s="233"/>
      <c r="N36" s="233"/>
      <c r="O36" s="233"/>
    </row>
    <row r="37" spans="1:16" ht="30" customHeight="1" x14ac:dyDescent="0.2">
      <c r="A37" s="223"/>
      <c r="B37" s="223">
        <v>66</v>
      </c>
      <c r="C37" s="223"/>
      <c r="D37" s="223"/>
      <c r="E37" s="223"/>
      <c r="F37" s="314"/>
      <c r="G37" s="225" t="s">
        <v>481</v>
      </c>
      <c r="H37" s="242" t="s">
        <v>429</v>
      </c>
      <c r="I37" s="227">
        <f t="shared" ref="I37:K38" si="16">I38</f>
        <v>6500000</v>
      </c>
      <c r="J37" s="227">
        <f t="shared" si="16"/>
        <v>-390000</v>
      </c>
      <c r="K37" s="227">
        <f t="shared" si="16"/>
        <v>6110000</v>
      </c>
      <c r="M37" s="233"/>
      <c r="N37" s="233"/>
      <c r="O37" s="233"/>
    </row>
    <row r="38" spans="1:16" ht="30" customHeight="1" x14ac:dyDescent="0.2">
      <c r="A38" s="223"/>
      <c r="B38" s="223"/>
      <c r="C38" s="223">
        <v>661</v>
      </c>
      <c r="D38" s="223"/>
      <c r="E38" s="223"/>
      <c r="F38" s="314"/>
      <c r="G38" s="225" t="s">
        <v>481</v>
      </c>
      <c r="H38" s="223" t="s">
        <v>404</v>
      </c>
      <c r="I38" s="227">
        <f t="shared" si="16"/>
        <v>6500000</v>
      </c>
      <c r="J38" s="227">
        <f t="shared" si="16"/>
        <v>-390000</v>
      </c>
      <c r="K38" s="227">
        <f t="shared" si="16"/>
        <v>6110000</v>
      </c>
      <c r="M38" s="233"/>
      <c r="N38" s="233"/>
      <c r="O38" s="233"/>
    </row>
    <row r="39" spans="1:16" ht="20.100000000000001" hidden="1" customHeight="1" x14ac:dyDescent="0.2">
      <c r="A39" s="224"/>
      <c r="B39" s="224"/>
      <c r="C39" s="224"/>
      <c r="D39" s="224">
        <v>6615</v>
      </c>
      <c r="E39" s="224"/>
      <c r="F39" s="316"/>
      <c r="G39" s="225" t="s">
        <v>481</v>
      </c>
      <c r="H39" s="224" t="s">
        <v>428</v>
      </c>
      <c r="I39" s="231">
        <f>I40</f>
        <v>6500000</v>
      </c>
      <c r="J39" s="231">
        <f t="shared" ref="J39:K39" si="17">J40</f>
        <v>-390000</v>
      </c>
      <c r="K39" s="231">
        <f t="shared" si="17"/>
        <v>6110000</v>
      </c>
      <c r="M39" s="233"/>
      <c r="N39" s="233"/>
      <c r="O39" s="233"/>
    </row>
    <row r="40" spans="1:16" s="232" customFormat="1" ht="20.100000000000001" hidden="1" customHeight="1" x14ac:dyDescent="0.2">
      <c r="A40" s="224"/>
      <c r="B40" s="224"/>
      <c r="C40" s="224"/>
      <c r="D40" s="224"/>
      <c r="E40" s="224">
        <v>66151</v>
      </c>
      <c r="F40" s="316"/>
      <c r="G40" s="225"/>
      <c r="H40" s="224" t="s">
        <v>428</v>
      </c>
      <c r="I40" s="231">
        <f>I41</f>
        <v>6500000</v>
      </c>
      <c r="J40" s="231">
        <f t="shared" ref="J40:K40" si="18">J41</f>
        <v>-390000</v>
      </c>
      <c r="K40" s="231">
        <f t="shared" si="18"/>
        <v>6110000</v>
      </c>
      <c r="M40" s="233"/>
      <c r="N40" s="233"/>
      <c r="O40" s="233"/>
    </row>
    <row r="41" spans="1:16" s="232" customFormat="1" hidden="1" x14ac:dyDescent="0.2">
      <c r="A41" s="258"/>
      <c r="B41" s="224"/>
      <c r="C41" s="224"/>
      <c r="D41" s="224"/>
      <c r="E41" s="224"/>
      <c r="F41" s="316">
        <v>661510</v>
      </c>
      <c r="G41" s="225"/>
      <c r="H41" s="258" t="s">
        <v>428</v>
      </c>
      <c r="I41" s="260">
        <v>6500000</v>
      </c>
      <c r="J41" s="260">
        <f>K41-I41</f>
        <v>-390000</v>
      </c>
      <c r="K41" s="260">
        <v>6110000</v>
      </c>
      <c r="M41" s="233"/>
      <c r="N41" s="233"/>
      <c r="O41" s="233"/>
    </row>
    <row r="42" spans="1:16" ht="20.100000000000001" customHeight="1" x14ac:dyDescent="0.2">
      <c r="A42" s="223"/>
      <c r="B42" s="224"/>
      <c r="C42" s="224"/>
      <c r="D42" s="224"/>
      <c r="E42" s="224"/>
      <c r="F42" s="224"/>
      <c r="G42" s="225"/>
      <c r="H42" s="240" t="s">
        <v>402</v>
      </c>
      <c r="I42" s="227"/>
      <c r="J42" s="227"/>
      <c r="K42" s="227"/>
      <c r="M42" s="233"/>
      <c r="N42" s="233"/>
      <c r="O42" s="233"/>
    </row>
    <row r="43" spans="1:16" ht="30" customHeight="1" x14ac:dyDescent="0.2">
      <c r="A43" s="223"/>
      <c r="B43" s="223">
        <v>67</v>
      </c>
      <c r="C43" s="223"/>
      <c r="D43" s="223"/>
      <c r="E43" s="223"/>
      <c r="F43" s="314"/>
      <c r="G43" s="225" t="s">
        <v>495</v>
      </c>
      <c r="H43" s="223" t="s">
        <v>405</v>
      </c>
      <c r="I43" s="227">
        <f>I44+I48</f>
        <v>6110000</v>
      </c>
      <c r="J43" s="227">
        <f>J44+J48</f>
        <v>390000</v>
      </c>
      <c r="K43" s="227">
        <f>K44+K48</f>
        <v>6500000</v>
      </c>
      <c r="M43" s="233"/>
      <c r="N43" s="233"/>
      <c r="O43" s="233"/>
    </row>
    <row r="44" spans="1:16" ht="25.5" hidden="1" x14ac:dyDescent="0.2">
      <c r="A44" s="223"/>
      <c r="B44" s="223"/>
      <c r="C44" s="223">
        <v>671</v>
      </c>
      <c r="D44" s="223"/>
      <c r="E44" s="223"/>
      <c r="F44" s="314"/>
      <c r="G44" s="225" t="s">
        <v>495</v>
      </c>
      <c r="H44" s="223" t="s">
        <v>430</v>
      </c>
      <c r="I44" s="227">
        <f>I45</f>
        <v>0</v>
      </c>
      <c r="J44" s="227">
        <f t="shared" ref="J44:K44" si="19">J45</f>
        <v>0</v>
      </c>
      <c r="K44" s="227">
        <f t="shared" si="19"/>
        <v>0</v>
      </c>
      <c r="M44" s="233"/>
      <c r="N44" s="233"/>
      <c r="O44" s="233"/>
    </row>
    <row r="45" spans="1:16" ht="25.5" hidden="1" x14ac:dyDescent="0.2">
      <c r="A45" s="223"/>
      <c r="B45" s="223"/>
      <c r="C45" s="223"/>
      <c r="D45" s="224">
        <v>6711</v>
      </c>
      <c r="E45" s="224"/>
      <c r="F45" s="316"/>
      <c r="G45" s="225" t="s">
        <v>495</v>
      </c>
      <c r="H45" s="243" t="s">
        <v>406</v>
      </c>
      <c r="I45" s="231">
        <f>I46</f>
        <v>0</v>
      </c>
      <c r="J45" s="231">
        <f t="shared" ref="J45:K45" si="20">J46</f>
        <v>0</v>
      </c>
      <c r="K45" s="231">
        <f t="shared" si="20"/>
        <v>0</v>
      </c>
      <c r="M45" s="233"/>
      <c r="N45" s="233"/>
      <c r="O45" s="233"/>
    </row>
    <row r="46" spans="1:16" s="232" customFormat="1" ht="25.5" hidden="1" x14ac:dyDescent="0.2">
      <c r="A46" s="223"/>
      <c r="B46" s="223"/>
      <c r="C46" s="223"/>
      <c r="D46" s="224"/>
      <c r="E46" s="224">
        <v>67111</v>
      </c>
      <c r="F46" s="316"/>
      <c r="G46" s="225" t="s">
        <v>495</v>
      </c>
      <c r="H46" s="243" t="s">
        <v>406</v>
      </c>
      <c r="I46" s="231">
        <f>I47</f>
        <v>0</v>
      </c>
      <c r="J46" s="231">
        <f t="shared" ref="J46:K46" si="21">J47</f>
        <v>0</v>
      </c>
      <c r="K46" s="231">
        <f t="shared" si="21"/>
        <v>0</v>
      </c>
      <c r="M46" s="233"/>
      <c r="N46" s="233"/>
      <c r="O46" s="233"/>
    </row>
    <row r="47" spans="1:16" s="232" customFormat="1" ht="25.5" hidden="1" x14ac:dyDescent="0.2">
      <c r="A47" s="261"/>
      <c r="B47" s="223"/>
      <c r="C47" s="223"/>
      <c r="D47" s="224"/>
      <c r="E47" s="224"/>
      <c r="F47" s="316">
        <v>671110</v>
      </c>
      <c r="G47" s="225" t="s">
        <v>495</v>
      </c>
      <c r="H47" s="262" t="s">
        <v>406</v>
      </c>
      <c r="I47" s="260">
        <v>0</v>
      </c>
      <c r="J47" s="260">
        <f>K47-I47</f>
        <v>0</v>
      </c>
      <c r="K47" s="260">
        <v>0</v>
      </c>
      <c r="M47" s="233"/>
      <c r="N47" s="233"/>
      <c r="O47" s="233"/>
    </row>
    <row r="48" spans="1:16" ht="20.100000000000001" customHeight="1" x14ac:dyDescent="0.2">
      <c r="A48" s="223"/>
      <c r="B48" s="228"/>
      <c r="C48" s="228">
        <v>673</v>
      </c>
      <c r="D48" s="223"/>
      <c r="E48" s="223"/>
      <c r="F48" s="314"/>
      <c r="G48" s="225" t="s">
        <v>495</v>
      </c>
      <c r="H48" s="242" t="s">
        <v>407</v>
      </c>
      <c r="I48" s="227">
        <f>I49</f>
        <v>6110000</v>
      </c>
      <c r="J48" s="227">
        <f>J49</f>
        <v>390000</v>
      </c>
      <c r="K48" s="227">
        <f>K49</f>
        <v>6500000</v>
      </c>
      <c r="M48" s="233"/>
      <c r="N48" s="233"/>
      <c r="O48" s="233"/>
    </row>
    <row r="49" spans="1:20" ht="20.100000000000001" hidden="1" customHeight="1" x14ac:dyDescent="0.2">
      <c r="A49" s="224"/>
      <c r="B49" s="236"/>
      <c r="C49" s="236"/>
      <c r="D49" s="224">
        <v>6731</v>
      </c>
      <c r="E49" s="224"/>
      <c r="F49" s="316"/>
      <c r="G49" s="225" t="s">
        <v>495</v>
      </c>
      <c r="H49" s="243" t="s">
        <v>407</v>
      </c>
      <c r="I49" s="231">
        <f>I50</f>
        <v>6110000</v>
      </c>
      <c r="J49" s="231">
        <f t="shared" ref="J49:K49" si="22">J50</f>
        <v>390000</v>
      </c>
      <c r="K49" s="231">
        <f t="shared" si="22"/>
        <v>6500000</v>
      </c>
      <c r="M49" s="233"/>
      <c r="N49" s="233"/>
      <c r="O49" s="233"/>
    </row>
    <row r="50" spans="1:20" s="232" customFormat="1" ht="20.100000000000001" hidden="1" customHeight="1" x14ac:dyDescent="0.2">
      <c r="A50" s="224"/>
      <c r="B50" s="236"/>
      <c r="C50" s="236"/>
      <c r="D50" s="224"/>
      <c r="E50" s="224">
        <v>67311</v>
      </c>
      <c r="F50" s="316"/>
      <c r="G50" s="225"/>
      <c r="H50" s="243" t="s">
        <v>407</v>
      </c>
      <c r="I50" s="231">
        <f>I51</f>
        <v>6110000</v>
      </c>
      <c r="J50" s="231">
        <f t="shared" ref="J50:K50" si="23">J51</f>
        <v>390000</v>
      </c>
      <c r="K50" s="231">
        <f t="shared" si="23"/>
        <v>6500000</v>
      </c>
      <c r="M50" s="233"/>
      <c r="N50" s="233"/>
      <c r="O50" s="233"/>
    </row>
    <row r="51" spans="1:20" s="232" customFormat="1" ht="15.75" hidden="1" x14ac:dyDescent="0.25">
      <c r="A51" s="258"/>
      <c r="B51" s="236"/>
      <c r="C51" s="236"/>
      <c r="D51" s="224"/>
      <c r="E51" s="224"/>
      <c r="F51" s="316">
        <v>673111</v>
      </c>
      <c r="G51" s="225"/>
      <c r="H51" s="262" t="s">
        <v>407</v>
      </c>
      <c r="I51" s="260">
        <v>6110000</v>
      </c>
      <c r="J51" s="260">
        <f>K51-I51</f>
        <v>390000</v>
      </c>
      <c r="K51" s="260">
        <v>6500000</v>
      </c>
      <c r="M51" s="233"/>
      <c r="N51" s="233"/>
      <c r="O51" s="233"/>
      <c r="Q51" s="326"/>
      <c r="R51" s="326"/>
      <c r="S51" s="327"/>
      <c r="T51" s="329"/>
    </row>
    <row r="52" spans="1:20" ht="20.100000000000001" customHeight="1" x14ac:dyDescent="0.2">
      <c r="A52" s="224"/>
      <c r="B52" s="224"/>
      <c r="C52" s="224"/>
      <c r="D52" s="224"/>
      <c r="E52" s="224"/>
      <c r="F52" s="224"/>
      <c r="G52" s="225"/>
      <c r="H52" s="230" t="s">
        <v>3</v>
      </c>
      <c r="I52" s="227"/>
      <c r="J52" s="227"/>
      <c r="K52" s="227"/>
      <c r="M52" s="233"/>
      <c r="N52" s="233"/>
      <c r="O52" s="233"/>
    </row>
    <row r="53" spans="1:20" ht="20.100000000000001" customHeight="1" x14ac:dyDescent="0.2">
      <c r="A53" s="244">
        <v>7</v>
      </c>
      <c r="B53" s="244"/>
      <c r="C53" s="244"/>
      <c r="D53" s="244"/>
      <c r="E53" s="244"/>
      <c r="F53" s="244"/>
      <c r="G53" s="225"/>
      <c r="H53" s="244" t="s">
        <v>3</v>
      </c>
      <c r="I53" s="227">
        <f t="shared" ref="I53:K53" si="24">I54</f>
        <v>800</v>
      </c>
      <c r="J53" s="227">
        <f t="shared" si="24"/>
        <v>0</v>
      </c>
      <c r="K53" s="227">
        <f t="shared" si="24"/>
        <v>800</v>
      </c>
      <c r="M53" s="233"/>
      <c r="N53" s="233"/>
      <c r="O53" s="233"/>
    </row>
    <row r="54" spans="1:20" ht="30" customHeight="1" x14ac:dyDescent="0.2">
      <c r="A54" s="223"/>
      <c r="B54" s="223">
        <v>72</v>
      </c>
      <c r="C54" s="223"/>
      <c r="D54" s="223"/>
      <c r="E54" s="223"/>
      <c r="F54" s="314"/>
      <c r="G54" s="225" t="s">
        <v>497</v>
      </c>
      <c r="H54" s="223" t="s">
        <v>408</v>
      </c>
      <c r="I54" s="227">
        <f>I55+I59</f>
        <v>800</v>
      </c>
      <c r="J54" s="227">
        <f>J55+J59</f>
        <v>0</v>
      </c>
      <c r="K54" s="227">
        <f>K55+K59</f>
        <v>800</v>
      </c>
      <c r="M54" s="233"/>
      <c r="N54" s="233"/>
      <c r="O54" s="233"/>
    </row>
    <row r="55" spans="1:20" ht="20.100000000000001" customHeight="1" x14ac:dyDescent="0.2">
      <c r="A55" s="223"/>
      <c r="B55" s="228"/>
      <c r="C55" s="228">
        <v>721</v>
      </c>
      <c r="D55" s="223"/>
      <c r="E55" s="223"/>
      <c r="F55" s="314"/>
      <c r="G55" s="225" t="s">
        <v>497</v>
      </c>
      <c r="H55" s="230" t="s">
        <v>409</v>
      </c>
      <c r="I55" s="227">
        <f>I56</f>
        <v>800</v>
      </c>
      <c r="J55" s="227">
        <f>J56</f>
        <v>0</v>
      </c>
      <c r="K55" s="227">
        <f>K56</f>
        <v>800</v>
      </c>
      <c r="M55" s="233"/>
      <c r="N55" s="233"/>
      <c r="O55" s="233"/>
    </row>
    <row r="56" spans="1:20" ht="20.100000000000001" hidden="1" customHeight="1" x14ac:dyDescent="0.2">
      <c r="A56" s="224"/>
      <c r="B56" s="236"/>
      <c r="C56" s="236"/>
      <c r="D56" s="224">
        <v>7211</v>
      </c>
      <c r="E56" s="224"/>
      <c r="F56" s="316"/>
      <c r="G56" s="225" t="s">
        <v>497</v>
      </c>
      <c r="H56" s="245" t="s">
        <v>410</v>
      </c>
      <c r="I56" s="231">
        <f>I57</f>
        <v>800</v>
      </c>
      <c r="J56" s="231">
        <f t="shared" ref="J56:K56" si="25">J57</f>
        <v>0</v>
      </c>
      <c r="K56" s="231">
        <f t="shared" si="25"/>
        <v>800</v>
      </c>
      <c r="M56" s="233"/>
      <c r="N56" s="233"/>
      <c r="O56" s="233"/>
    </row>
    <row r="57" spans="1:20" s="232" customFormat="1" ht="20.100000000000001" hidden="1" customHeight="1" x14ac:dyDescent="0.2">
      <c r="A57" s="224"/>
      <c r="B57" s="317"/>
      <c r="C57" s="317"/>
      <c r="D57" s="224"/>
      <c r="E57" s="224">
        <v>72111</v>
      </c>
      <c r="F57" s="316"/>
      <c r="G57" s="225"/>
      <c r="H57" s="245" t="s">
        <v>431</v>
      </c>
      <c r="I57" s="231">
        <f>I58</f>
        <v>800</v>
      </c>
      <c r="J57" s="231">
        <f t="shared" ref="J57:K57" si="26">J58</f>
        <v>0</v>
      </c>
      <c r="K57" s="231">
        <f t="shared" si="26"/>
        <v>800</v>
      </c>
      <c r="M57" s="233"/>
      <c r="N57" s="233"/>
      <c r="O57" s="233"/>
    </row>
    <row r="58" spans="1:20" s="232" customFormat="1" hidden="1" x14ac:dyDescent="0.2">
      <c r="A58" s="258"/>
      <c r="B58" s="317"/>
      <c r="C58" s="317"/>
      <c r="D58" s="316"/>
      <c r="E58" s="316"/>
      <c r="F58" s="316">
        <v>721110</v>
      </c>
      <c r="G58" s="225"/>
      <c r="H58" s="263" t="s">
        <v>431</v>
      </c>
      <c r="I58" s="260">
        <v>800</v>
      </c>
      <c r="J58" s="260">
        <f>K58-I58</f>
        <v>0</v>
      </c>
      <c r="K58" s="260">
        <v>800</v>
      </c>
      <c r="M58" s="233"/>
      <c r="N58" s="233"/>
      <c r="O58" s="233"/>
    </row>
    <row r="59" spans="1:20" hidden="1" x14ac:dyDescent="0.2">
      <c r="A59" s="223"/>
      <c r="B59" s="228"/>
      <c r="C59" s="228">
        <v>723</v>
      </c>
      <c r="D59" s="224"/>
      <c r="E59" s="224"/>
      <c r="F59" s="224"/>
      <c r="G59" s="225"/>
      <c r="H59" s="246" t="s">
        <v>411</v>
      </c>
      <c r="I59" s="227">
        <f>I60</f>
        <v>0</v>
      </c>
      <c r="J59" s="227">
        <f>J60</f>
        <v>0</v>
      </c>
      <c r="K59" s="227">
        <f>K60</f>
        <v>0</v>
      </c>
      <c r="M59" s="233"/>
      <c r="N59" s="233"/>
      <c r="O59" s="233"/>
    </row>
    <row r="60" spans="1:20" hidden="1" x14ac:dyDescent="0.2">
      <c r="A60" s="224"/>
      <c r="B60" s="236"/>
      <c r="C60" s="236"/>
      <c r="D60" s="224">
        <v>7231</v>
      </c>
      <c r="E60" s="224"/>
      <c r="F60" s="224"/>
      <c r="G60" s="225"/>
      <c r="H60" s="247" t="s">
        <v>70</v>
      </c>
      <c r="I60" s="231">
        <f>I61</f>
        <v>0</v>
      </c>
      <c r="J60" s="231">
        <f t="shared" ref="J60:K60" si="27">J61</f>
        <v>0</v>
      </c>
      <c r="K60" s="231">
        <f t="shared" si="27"/>
        <v>0</v>
      </c>
      <c r="M60" s="233"/>
      <c r="N60" s="233"/>
      <c r="O60" s="233"/>
    </row>
    <row r="61" spans="1:20" s="232" customFormat="1" hidden="1" x14ac:dyDescent="0.2">
      <c r="A61" s="224"/>
      <c r="B61" s="236"/>
      <c r="C61" s="236"/>
      <c r="D61" s="224"/>
      <c r="E61" s="224">
        <v>72311</v>
      </c>
      <c r="F61" s="224"/>
      <c r="G61" s="225"/>
      <c r="H61" s="247" t="s">
        <v>349</v>
      </c>
      <c r="I61" s="231">
        <f>I62</f>
        <v>0</v>
      </c>
      <c r="J61" s="231">
        <f t="shared" ref="J61:K61" si="28">J62</f>
        <v>0</v>
      </c>
      <c r="K61" s="231">
        <f t="shared" si="28"/>
        <v>0</v>
      </c>
      <c r="M61" s="233"/>
      <c r="N61" s="233"/>
      <c r="O61" s="233"/>
    </row>
    <row r="62" spans="1:20" s="232" customFormat="1" hidden="1" x14ac:dyDescent="0.2">
      <c r="A62" s="223"/>
      <c r="B62" s="228"/>
      <c r="C62" s="228"/>
      <c r="D62" s="224"/>
      <c r="E62" s="224"/>
      <c r="F62" s="224">
        <v>723110</v>
      </c>
      <c r="G62" s="225"/>
      <c r="H62" s="247" t="s">
        <v>349</v>
      </c>
      <c r="I62" s="227">
        <v>0</v>
      </c>
      <c r="J62" s="227">
        <v>0</v>
      </c>
      <c r="K62" s="227">
        <f>I62+J62</f>
        <v>0</v>
      </c>
      <c r="M62" s="233"/>
      <c r="N62" s="233"/>
      <c r="O62" s="233"/>
    </row>
    <row r="63" spans="1:20" ht="32.25" customHeight="1" x14ac:dyDescent="0.2">
      <c r="A63" s="436"/>
      <c r="B63" s="436"/>
      <c r="C63" s="436"/>
      <c r="D63" s="436"/>
      <c r="E63" s="436"/>
      <c r="F63" s="436"/>
      <c r="G63" s="436"/>
      <c r="H63" s="248" t="s">
        <v>412</v>
      </c>
      <c r="I63" s="249">
        <f>I53+I5</f>
        <v>13192350</v>
      </c>
      <c r="J63" s="249">
        <f>J53+J5</f>
        <v>-46068.570000000007</v>
      </c>
      <c r="K63" s="249">
        <f>K53+K5</f>
        <v>13146281.43</v>
      </c>
      <c r="M63" s="233"/>
      <c r="N63" s="233"/>
      <c r="O63" s="233"/>
    </row>
    <row r="68" spans="13:16" x14ac:dyDescent="0.2">
      <c r="M68" s="251"/>
      <c r="N68" s="251"/>
      <c r="O68" s="251"/>
      <c r="P68" s="251"/>
    </row>
    <row r="72" spans="13:16" x14ac:dyDescent="0.2">
      <c r="M72" s="251"/>
    </row>
    <row r="74" spans="13:16" x14ac:dyDescent="0.2">
      <c r="O74" s="251"/>
    </row>
    <row r="83" ht="44.25" customHeight="1" x14ac:dyDescent="0.2"/>
  </sheetData>
  <mergeCells count="3">
    <mergeCell ref="A1:I1"/>
    <mergeCell ref="A2:I2"/>
    <mergeCell ref="A63:G63"/>
  </mergeCells>
  <pageMargins left="0.25" right="0.25" top="0.75" bottom="0.75" header="0.3" footer="0.3"/>
  <pageSetup paperSize="9" fitToHeight="0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7"/>
  <sheetViews>
    <sheetView view="pageBreakPreview" zoomScale="110" zoomScaleNormal="100" zoomScaleSheetLayoutView="110" workbookViewId="0">
      <selection sqref="A1:J1"/>
    </sheetView>
  </sheetViews>
  <sheetFormatPr defaultRowHeight="12.75" x14ac:dyDescent="0.2"/>
  <cols>
    <col min="1" max="2" width="5.7109375" style="142" customWidth="1"/>
    <col min="3" max="3" width="6.28515625" style="142" customWidth="1"/>
    <col min="4" max="4" width="7.28515625" style="142" hidden="1" customWidth="1"/>
    <col min="5" max="5" width="9.5703125" style="142" hidden="1" customWidth="1"/>
    <col min="6" max="6" width="9.28515625" style="142" hidden="1" customWidth="1"/>
    <col min="7" max="7" width="38.7109375" style="142" customWidth="1"/>
    <col min="8" max="8" width="17.85546875" style="142" customWidth="1"/>
    <col min="9" max="10" width="16.5703125" style="211" customWidth="1"/>
    <col min="11" max="11" width="12" style="141" customWidth="1"/>
    <col min="12" max="12" width="14.140625" style="141" customWidth="1"/>
    <col min="13" max="13" width="15.5703125" style="141" customWidth="1"/>
    <col min="14" max="14" width="10.85546875" style="142" customWidth="1"/>
    <col min="15" max="15" width="10.42578125" style="142" bestFit="1" customWidth="1"/>
    <col min="16" max="16" width="11.5703125" style="142" bestFit="1" customWidth="1"/>
    <col min="17" max="17" width="11.28515625" style="142" customWidth="1"/>
    <col min="18" max="18" width="12.42578125" style="142" customWidth="1"/>
    <col min="19" max="248" width="9.140625" style="142"/>
    <col min="249" max="249" width="2.85546875" style="142" customWidth="1"/>
    <col min="250" max="250" width="3.7109375" style="142" customWidth="1"/>
    <col min="251" max="251" width="6.28515625" style="142" customWidth="1"/>
    <col min="252" max="252" width="37.28515625" style="142" customWidth="1"/>
    <col min="253" max="253" width="18.140625" style="142" customWidth="1"/>
    <col min="254" max="254" width="17.28515625" style="142" customWidth="1"/>
    <col min="255" max="255" width="17.5703125" style="142" customWidth="1"/>
    <col min="256" max="256" width="9.140625" style="142"/>
    <col min="257" max="257" width="10.42578125" style="142" bestFit="1" customWidth="1"/>
    <col min="258" max="258" width="9.42578125" style="142" bestFit="1" customWidth="1"/>
    <col min="259" max="504" width="9.140625" style="142"/>
    <col min="505" max="505" width="2.85546875" style="142" customWidth="1"/>
    <col min="506" max="506" width="3.7109375" style="142" customWidth="1"/>
    <col min="507" max="507" width="6.28515625" style="142" customWidth="1"/>
    <col min="508" max="508" width="37.28515625" style="142" customWidth="1"/>
    <col min="509" max="509" width="18.140625" style="142" customWidth="1"/>
    <col min="510" max="510" width="17.28515625" style="142" customWidth="1"/>
    <col min="511" max="511" width="17.5703125" style="142" customWidth="1"/>
    <col min="512" max="512" width="9.140625" style="142"/>
    <col min="513" max="513" width="10.42578125" style="142" bestFit="1" customWidth="1"/>
    <col min="514" max="514" width="9.42578125" style="142" bestFit="1" customWidth="1"/>
    <col min="515" max="760" width="9.140625" style="142"/>
    <col min="761" max="761" width="2.85546875" style="142" customWidth="1"/>
    <col min="762" max="762" width="3.7109375" style="142" customWidth="1"/>
    <col min="763" max="763" width="6.28515625" style="142" customWidth="1"/>
    <col min="764" max="764" width="37.28515625" style="142" customWidth="1"/>
    <col min="765" max="765" width="18.140625" style="142" customWidth="1"/>
    <col min="766" max="766" width="17.28515625" style="142" customWidth="1"/>
    <col min="767" max="767" width="17.5703125" style="142" customWidth="1"/>
    <col min="768" max="768" width="9.140625" style="142"/>
    <col min="769" max="769" width="10.42578125" style="142" bestFit="1" customWidth="1"/>
    <col min="770" max="770" width="9.42578125" style="142" bestFit="1" customWidth="1"/>
    <col min="771" max="1016" width="9.140625" style="142"/>
    <col min="1017" max="1017" width="2.85546875" style="142" customWidth="1"/>
    <col min="1018" max="1018" width="3.7109375" style="142" customWidth="1"/>
    <col min="1019" max="1019" width="6.28515625" style="142" customWidth="1"/>
    <col min="1020" max="1020" width="37.28515625" style="142" customWidth="1"/>
    <col min="1021" max="1021" width="18.140625" style="142" customWidth="1"/>
    <col min="1022" max="1022" width="17.28515625" style="142" customWidth="1"/>
    <col min="1023" max="1023" width="17.5703125" style="142" customWidth="1"/>
    <col min="1024" max="1024" width="9.140625" style="142"/>
    <col min="1025" max="1025" width="10.42578125" style="142" bestFit="1" customWidth="1"/>
    <col min="1026" max="1026" width="9.42578125" style="142" bestFit="1" customWidth="1"/>
    <col min="1027" max="1272" width="9.140625" style="142"/>
    <col min="1273" max="1273" width="2.85546875" style="142" customWidth="1"/>
    <col min="1274" max="1274" width="3.7109375" style="142" customWidth="1"/>
    <col min="1275" max="1275" width="6.28515625" style="142" customWidth="1"/>
    <col min="1276" max="1276" width="37.28515625" style="142" customWidth="1"/>
    <col min="1277" max="1277" width="18.140625" style="142" customWidth="1"/>
    <col min="1278" max="1278" width="17.28515625" style="142" customWidth="1"/>
    <col min="1279" max="1279" width="17.5703125" style="142" customWidth="1"/>
    <col min="1280" max="1280" width="9.140625" style="142"/>
    <col min="1281" max="1281" width="10.42578125" style="142" bestFit="1" customWidth="1"/>
    <col min="1282" max="1282" width="9.42578125" style="142" bestFit="1" customWidth="1"/>
    <col min="1283" max="1528" width="9.140625" style="142"/>
    <col min="1529" max="1529" width="2.85546875" style="142" customWidth="1"/>
    <col min="1530" max="1530" width="3.7109375" style="142" customWidth="1"/>
    <col min="1531" max="1531" width="6.28515625" style="142" customWidth="1"/>
    <col min="1532" max="1532" width="37.28515625" style="142" customWidth="1"/>
    <col min="1533" max="1533" width="18.140625" style="142" customWidth="1"/>
    <col min="1534" max="1534" width="17.28515625" style="142" customWidth="1"/>
    <col min="1535" max="1535" width="17.5703125" style="142" customWidth="1"/>
    <col min="1536" max="1536" width="9.140625" style="142"/>
    <col min="1537" max="1537" width="10.42578125" style="142" bestFit="1" customWidth="1"/>
    <col min="1538" max="1538" width="9.42578125" style="142" bestFit="1" customWidth="1"/>
    <col min="1539" max="1784" width="9.140625" style="142"/>
    <col min="1785" max="1785" width="2.85546875" style="142" customWidth="1"/>
    <col min="1786" max="1786" width="3.7109375" style="142" customWidth="1"/>
    <col min="1787" max="1787" width="6.28515625" style="142" customWidth="1"/>
    <col min="1788" max="1788" width="37.28515625" style="142" customWidth="1"/>
    <col min="1789" max="1789" width="18.140625" style="142" customWidth="1"/>
    <col min="1790" max="1790" width="17.28515625" style="142" customWidth="1"/>
    <col min="1791" max="1791" width="17.5703125" style="142" customWidth="1"/>
    <col min="1792" max="1792" width="9.140625" style="142"/>
    <col min="1793" max="1793" width="10.42578125" style="142" bestFit="1" customWidth="1"/>
    <col min="1794" max="1794" width="9.42578125" style="142" bestFit="1" customWidth="1"/>
    <col min="1795" max="2040" width="9.140625" style="142"/>
    <col min="2041" max="2041" width="2.85546875" style="142" customWidth="1"/>
    <col min="2042" max="2042" width="3.7109375" style="142" customWidth="1"/>
    <col min="2043" max="2043" width="6.28515625" style="142" customWidth="1"/>
    <col min="2044" max="2044" width="37.28515625" style="142" customWidth="1"/>
    <col min="2045" max="2045" width="18.140625" style="142" customWidth="1"/>
    <col min="2046" max="2046" width="17.28515625" style="142" customWidth="1"/>
    <col min="2047" max="2047" width="17.5703125" style="142" customWidth="1"/>
    <col min="2048" max="2048" width="9.140625" style="142"/>
    <col min="2049" max="2049" width="10.42578125" style="142" bestFit="1" customWidth="1"/>
    <col min="2050" max="2050" width="9.42578125" style="142" bestFit="1" customWidth="1"/>
    <col min="2051" max="2296" width="9.140625" style="142"/>
    <col min="2297" max="2297" width="2.85546875" style="142" customWidth="1"/>
    <col min="2298" max="2298" width="3.7109375" style="142" customWidth="1"/>
    <col min="2299" max="2299" width="6.28515625" style="142" customWidth="1"/>
    <col min="2300" max="2300" width="37.28515625" style="142" customWidth="1"/>
    <col min="2301" max="2301" width="18.140625" style="142" customWidth="1"/>
    <col min="2302" max="2302" width="17.28515625" style="142" customWidth="1"/>
    <col min="2303" max="2303" width="17.5703125" style="142" customWidth="1"/>
    <col min="2304" max="2304" width="9.140625" style="142"/>
    <col min="2305" max="2305" width="10.42578125" style="142" bestFit="1" customWidth="1"/>
    <col min="2306" max="2306" width="9.42578125" style="142" bestFit="1" customWidth="1"/>
    <col min="2307" max="2552" width="9.140625" style="142"/>
    <col min="2553" max="2553" width="2.85546875" style="142" customWidth="1"/>
    <col min="2554" max="2554" width="3.7109375" style="142" customWidth="1"/>
    <col min="2555" max="2555" width="6.28515625" style="142" customWidth="1"/>
    <col min="2556" max="2556" width="37.28515625" style="142" customWidth="1"/>
    <col min="2557" max="2557" width="18.140625" style="142" customWidth="1"/>
    <col min="2558" max="2558" width="17.28515625" style="142" customWidth="1"/>
    <col min="2559" max="2559" width="17.5703125" style="142" customWidth="1"/>
    <col min="2560" max="2560" width="9.140625" style="142"/>
    <col min="2561" max="2561" width="10.42578125" style="142" bestFit="1" customWidth="1"/>
    <col min="2562" max="2562" width="9.42578125" style="142" bestFit="1" customWidth="1"/>
    <col min="2563" max="2808" width="9.140625" style="142"/>
    <col min="2809" max="2809" width="2.85546875" style="142" customWidth="1"/>
    <col min="2810" max="2810" width="3.7109375" style="142" customWidth="1"/>
    <col min="2811" max="2811" width="6.28515625" style="142" customWidth="1"/>
    <col min="2812" max="2812" width="37.28515625" style="142" customWidth="1"/>
    <col min="2813" max="2813" width="18.140625" style="142" customWidth="1"/>
    <col min="2814" max="2814" width="17.28515625" style="142" customWidth="1"/>
    <col min="2815" max="2815" width="17.5703125" style="142" customWidth="1"/>
    <col min="2816" max="2816" width="9.140625" style="142"/>
    <col min="2817" max="2817" width="10.42578125" style="142" bestFit="1" customWidth="1"/>
    <col min="2818" max="2818" width="9.42578125" style="142" bestFit="1" customWidth="1"/>
    <col min="2819" max="3064" width="9.140625" style="142"/>
    <col min="3065" max="3065" width="2.85546875" style="142" customWidth="1"/>
    <col min="3066" max="3066" width="3.7109375" style="142" customWidth="1"/>
    <col min="3067" max="3067" width="6.28515625" style="142" customWidth="1"/>
    <col min="3068" max="3068" width="37.28515625" style="142" customWidth="1"/>
    <col min="3069" max="3069" width="18.140625" style="142" customWidth="1"/>
    <col min="3070" max="3070" width="17.28515625" style="142" customWidth="1"/>
    <col min="3071" max="3071" width="17.5703125" style="142" customWidth="1"/>
    <col min="3072" max="3072" width="9.140625" style="142"/>
    <col min="3073" max="3073" width="10.42578125" style="142" bestFit="1" customWidth="1"/>
    <col min="3074" max="3074" width="9.42578125" style="142" bestFit="1" customWidth="1"/>
    <col min="3075" max="3320" width="9.140625" style="142"/>
    <col min="3321" max="3321" width="2.85546875" style="142" customWidth="1"/>
    <col min="3322" max="3322" width="3.7109375" style="142" customWidth="1"/>
    <col min="3323" max="3323" width="6.28515625" style="142" customWidth="1"/>
    <col min="3324" max="3324" width="37.28515625" style="142" customWidth="1"/>
    <col min="3325" max="3325" width="18.140625" style="142" customWidth="1"/>
    <col min="3326" max="3326" width="17.28515625" style="142" customWidth="1"/>
    <col min="3327" max="3327" width="17.5703125" style="142" customWidth="1"/>
    <col min="3328" max="3328" width="9.140625" style="142"/>
    <col min="3329" max="3329" width="10.42578125" style="142" bestFit="1" customWidth="1"/>
    <col min="3330" max="3330" width="9.42578125" style="142" bestFit="1" customWidth="1"/>
    <col min="3331" max="3576" width="9.140625" style="142"/>
    <col min="3577" max="3577" width="2.85546875" style="142" customWidth="1"/>
    <col min="3578" max="3578" width="3.7109375" style="142" customWidth="1"/>
    <col min="3579" max="3579" width="6.28515625" style="142" customWidth="1"/>
    <col min="3580" max="3580" width="37.28515625" style="142" customWidth="1"/>
    <col min="3581" max="3581" width="18.140625" style="142" customWidth="1"/>
    <col min="3582" max="3582" width="17.28515625" style="142" customWidth="1"/>
    <col min="3583" max="3583" width="17.5703125" style="142" customWidth="1"/>
    <col min="3584" max="3584" width="9.140625" style="142"/>
    <col min="3585" max="3585" width="10.42578125" style="142" bestFit="1" customWidth="1"/>
    <col min="3586" max="3586" width="9.42578125" style="142" bestFit="1" customWidth="1"/>
    <col min="3587" max="3832" width="9.140625" style="142"/>
    <col min="3833" max="3833" width="2.85546875" style="142" customWidth="1"/>
    <col min="3834" max="3834" width="3.7109375" style="142" customWidth="1"/>
    <col min="3835" max="3835" width="6.28515625" style="142" customWidth="1"/>
    <col min="3836" max="3836" width="37.28515625" style="142" customWidth="1"/>
    <col min="3837" max="3837" width="18.140625" style="142" customWidth="1"/>
    <col min="3838" max="3838" width="17.28515625" style="142" customWidth="1"/>
    <col min="3839" max="3839" width="17.5703125" style="142" customWidth="1"/>
    <col min="3840" max="3840" width="9.140625" style="142"/>
    <col min="3841" max="3841" width="10.42578125" style="142" bestFit="1" customWidth="1"/>
    <col min="3842" max="3842" width="9.42578125" style="142" bestFit="1" customWidth="1"/>
    <col min="3843" max="4088" width="9.140625" style="142"/>
    <col min="4089" max="4089" width="2.85546875" style="142" customWidth="1"/>
    <col min="4090" max="4090" width="3.7109375" style="142" customWidth="1"/>
    <col min="4091" max="4091" width="6.28515625" style="142" customWidth="1"/>
    <col min="4092" max="4092" width="37.28515625" style="142" customWidth="1"/>
    <col min="4093" max="4093" width="18.140625" style="142" customWidth="1"/>
    <col min="4094" max="4094" width="17.28515625" style="142" customWidth="1"/>
    <col min="4095" max="4095" width="17.5703125" style="142" customWidth="1"/>
    <col min="4096" max="4096" width="9.140625" style="142"/>
    <col min="4097" max="4097" width="10.42578125" style="142" bestFit="1" customWidth="1"/>
    <col min="4098" max="4098" width="9.42578125" style="142" bestFit="1" customWidth="1"/>
    <col min="4099" max="4344" width="9.140625" style="142"/>
    <col min="4345" max="4345" width="2.85546875" style="142" customWidth="1"/>
    <col min="4346" max="4346" width="3.7109375" style="142" customWidth="1"/>
    <col min="4347" max="4347" width="6.28515625" style="142" customWidth="1"/>
    <col min="4348" max="4348" width="37.28515625" style="142" customWidth="1"/>
    <col min="4349" max="4349" width="18.140625" style="142" customWidth="1"/>
    <col min="4350" max="4350" width="17.28515625" style="142" customWidth="1"/>
    <col min="4351" max="4351" width="17.5703125" style="142" customWidth="1"/>
    <col min="4352" max="4352" width="9.140625" style="142"/>
    <col min="4353" max="4353" width="10.42578125" style="142" bestFit="1" customWidth="1"/>
    <col min="4354" max="4354" width="9.42578125" style="142" bestFit="1" customWidth="1"/>
    <col min="4355" max="4600" width="9.140625" style="142"/>
    <col min="4601" max="4601" width="2.85546875" style="142" customWidth="1"/>
    <col min="4602" max="4602" width="3.7109375" style="142" customWidth="1"/>
    <col min="4603" max="4603" width="6.28515625" style="142" customWidth="1"/>
    <col min="4604" max="4604" width="37.28515625" style="142" customWidth="1"/>
    <col min="4605" max="4605" width="18.140625" style="142" customWidth="1"/>
    <col min="4606" max="4606" width="17.28515625" style="142" customWidth="1"/>
    <col min="4607" max="4607" width="17.5703125" style="142" customWidth="1"/>
    <col min="4608" max="4608" width="9.140625" style="142"/>
    <col min="4609" max="4609" width="10.42578125" style="142" bestFit="1" customWidth="1"/>
    <col min="4610" max="4610" width="9.42578125" style="142" bestFit="1" customWidth="1"/>
    <col min="4611" max="4856" width="9.140625" style="142"/>
    <col min="4857" max="4857" width="2.85546875" style="142" customWidth="1"/>
    <col min="4858" max="4858" width="3.7109375" style="142" customWidth="1"/>
    <col min="4859" max="4859" width="6.28515625" style="142" customWidth="1"/>
    <col min="4860" max="4860" width="37.28515625" style="142" customWidth="1"/>
    <col min="4861" max="4861" width="18.140625" style="142" customWidth="1"/>
    <col min="4862" max="4862" width="17.28515625" style="142" customWidth="1"/>
    <col min="4863" max="4863" width="17.5703125" style="142" customWidth="1"/>
    <col min="4864" max="4864" width="9.140625" style="142"/>
    <col min="4865" max="4865" width="10.42578125" style="142" bestFit="1" customWidth="1"/>
    <col min="4866" max="4866" width="9.42578125" style="142" bestFit="1" customWidth="1"/>
    <col min="4867" max="5112" width="9.140625" style="142"/>
    <col min="5113" max="5113" width="2.85546875" style="142" customWidth="1"/>
    <col min="5114" max="5114" width="3.7109375" style="142" customWidth="1"/>
    <col min="5115" max="5115" width="6.28515625" style="142" customWidth="1"/>
    <col min="5116" max="5116" width="37.28515625" style="142" customWidth="1"/>
    <col min="5117" max="5117" width="18.140625" style="142" customWidth="1"/>
    <col min="5118" max="5118" width="17.28515625" style="142" customWidth="1"/>
    <col min="5119" max="5119" width="17.5703125" style="142" customWidth="1"/>
    <col min="5120" max="5120" width="9.140625" style="142"/>
    <col min="5121" max="5121" width="10.42578125" style="142" bestFit="1" customWidth="1"/>
    <col min="5122" max="5122" width="9.42578125" style="142" bestFit="1" customWidth="1"/>
    <col min="5123" max="5368" width="9.140625" style="142"/>
    <col min="5369" max="5369" width="2.85546875" style="142" customWidth="1"/>
    <col min="5370" max="5370" width="3.7109375" style="142" customWidth="1"/>
    <col min="5371" max="5371" width="6.28515625" style="142" customWidth="1"/>
    <col min="5372" max="5372" width="37.28515625" style="142" customWidth="1"/>
    <col min="5373" max="5373" width="18.140625" style="142" customWidth="1"/>
    <col min="5374" max="5374" width="17.28515625" style="142" customWidth="1"/>
    <col min="5375" max="5375" width="17.5703125" style="142" customWidth="1"/>
    <col min="5376" max="5376" width="9.140625" style="142"/>
    <col min="5377" max="5377" width="10.42578125" style="142" bestFit="1" customWidth="1"/>
    <col min="5378" max="5378" width="9.42578125" style="142" bestFit="1" customWidth="1"/>
    <col min="5379" max="5624" width="9.140625" style="142"/>
    <col min="5625" max="5625" width="2.85546875" style="142" customWidth="1"/>
    <col min="5626" max="5626" width="3.7109375" style="142" customWidth="1"/>
    <col min="5627" max="5627" width="6.28515625" style="142" customWidth="1"/>
    <col min="5628" max="5628" width="37.28515625" style="142" customWidth="1"/>
    <col min="5629" max="5629" width="18.140625" style="142" customWidth="1"/>
    <col min="5630" max="5630" width="17.28515625" style="142" customWidth="1"/>
    <col min="5631" max="5631" width="17.5703125" style="142" customWidth="1"/>
    <col min="5632" max="5632" width="9.140625" style="142"/>
    <col min="5633" max="5633" width="10.42578125" style="142" bestFit="1" customWidth="1"/>
    <col min="5634" max="5634" width="9.42578125" style="142" bestFit="1" customWidth="1"/>
    <col min="5635" max="5880" width="9.140625" style="142"/>
    <col min="5881" max="5881" width="2.85546875" style="142" customWidth="1"/>
    <col min="5882" max="5882" width="3.7109375" style="142" customWidth="1"/>
    <col min="5883" max="5883" width="6.28515625" style="142" customWidth="1"/>
    <col min="5884" max="5884" width="37.28515625" style="142" customWidth="1"/>
    <col min="5885" max="5885" width="18.140625" style="142" customWidth="1"/>
    <col min="5886" max="5886" width="17.28515625" style="142" customWidth="1"/>
    <col min="5887" max="5887" width="17.5703125" style="142" customWidth="1"/>
    <col min="5888" max="5888" width="9.140625" style="142"/>
    <col min="5889" max="5889" width="10.42578125" style="142" bestFit="1" customWidth="1"/>
    <col min="5890" max="5890" width="9.42578125" style="142" bestFit="1" customWidth="1"/>
    <col min="5891" max="6136" width="9.140625" style="142"/>
    <col min="6137" max="6137" width="2.85546875" style="142" customWidth="1"/>
    <col min="6138" max="6138" width="3.7109375" style="142" customWidth="1"/>
    <col min="6139" max="6139" width="6.28515625" style="142" customWidth="1"/>
    <col min="6140" max="6140" width="37.28515625" style="142" customWidth="1"/>
    <col min="6141" max="6141" width="18.140625" style="142" customWidth="1"/>
    <col min="6142" max="6142" width="17.28515625" style="142" customWidth="1"/>
    <col min="6143" max="6143" width="17.5703125" style="142" customWidth="1"/>
    <col min="6144" max="6144" width="9.140625" style="142"/>
    <col min="6145" max="6145" width="10.42578125" style="142" bestFit="1" customWidth="1"/>
    <col min="6146" max="6146" width="9.42578125" style="142" bestFit="1" customWidth="1"/>
    <col min="6147" max="6392" width="9.140625" style="142"/>
    <col min="6393" max="6393" width="2.85546875" style="142" customWidth="1"/>
    <col min="6394" max="6394" width="3.7109375" style="142" customWidth="1"/>
    <col min="6395" max="6395" width="6.28515625" style="142" customWidth="1"/>
    <col min="6396" max="6396" width="37.28515625" style="142" customWidth="1"/>
    <col min="6397" max="6397" width="18.140625" style="142" customWidth="1"/>
    <col min="6398" max="6398" width="17.28515625" style="142" customWidth="1"/>
    <col min="6399" max="6399" width="17.5703125" style="142" customWidth="1"/>
    <col min="6400" max="6400" width="9.140625" style="142"/>
    <col min="6401" max="6401" width="10.42578125" style="142" bestFit="1" customWidth="1"/>
    <col min="6402" max="6402" width="9.42578125" style="142" bestFit="1" customWidth="1"/>
    <col min="6403" max="6648" width="9.140625" style="142"/>
    <col min="6649" max="6649" width="2.85546875" style="142" customWidth="1"/>
    <col min="6650" max="6650" width="3.7109375" style="142" customWidth="1"/>
    <col min="6651" max="6651" width="6.28515625" style="142" customWidth="1"/>
    <col min="6652" max="6652" width="37.28515625" style="142" customWidth="1"/>
    <col min="6653" max="6653" width="18.140625" style="142" customWidth="1"/>
    <col min="6654" max="6654" width="17.28515625" style="142" customWidth="1"/>
    <col min="6655" max="6655" width="17.5703125" style="142" customWidth="1"/>
    <col min="6656" max="6656" width="9.140625" style="142"/>
    <col min="6657" max="6657" width="10.42578125" style="142" bestFit="1" customWidth="1"/>
    <col min="6658" max="6658" width="9.42578125" style="142" bestFit="1" customWidth="1"/>
    <col min="6659" max="6904" width="9.140625" style="142"/>
    <col min="6905" max="6905" width="2.85546875" style="142" customWidth="1"/>
    <col min="6906" max="6906" width="3.7109375" style="142" customWidth="1"/>
    <col min="6907" max="6907" width="6.28515625" style="142" customWidth="1"/>
    <col min="6908" max="6908" width="37.28515625" style="142" customWidth="1"/>
    <col min="6909" max="6909" width="18.140625" style="142" customWidth="1"/>
    <col min="6910" max="6910" width="17.28515625" style="142" customWidth="1"/>
    <col min="6911" max="6911" width="17.5703125" style="142" customWidth="1"/>
    <col min="6912" max="6912" width="9.140625" style="142"/>
    <col min="6913" max="6913" width="10.42578125" style="142" bestFit="1" customWidth="1"/>
    <col min="6914" max="6914" width="9.42578125" style="142" bestFit="1" customWidth="1"/>
    <col min="6915" max="7160" width="9.140625" style="142"/>
    <col min="7161" max="7161" width="2.85546875" style="142" customWidth="1"/>
    <col min="7162" max="7162" width="3.7109375" style="142" customWidth="1"/>
    <col min="7163" max="7163" width="6.28515625" style="142" customWidth="1"/>
    <col min="7164" max="7164" width="37.28515625" style="142" customWidth="1"/>
    <col min="7165" max="7165" width="18.140625" style="142" customWidth="1"/>
    <col min="7166" max="7166" width="17.28515625" style="142" customWidth="1"/>
    <col min="7167" max="7167" width="17.5703125" style="142" customWidth="1"/>
    <col min="7168" max="7168" width="9.140625" style="142"/>
    <col min="7169" max="7169" width="10.42578125" style="142" bestFit="1" customWidth="1"/>
    <col min="7170" max="7170" width="9.42578125" style="142" bestFit="1" customWidth="1"/>
    <col min="7171" max="7416" width="9.140625" style="142"/>
    <col min="7417" max="7417" width="2.85546875" style="142" customWidth="1"/>
    <col min="7418" max="7418" width="3.7109375" style="142" customWidth="1"/>
    <col min="7419" max="7419" width="6.28515625" style="142" customWidth="1"/>
    <col min="7420" max="7420" width="37.28515625" style="142" customWidth="1"/>
    <col min="7421" max="7421" width="18.140625" style="142" customWidth="1"/>
    <col min="7422" max="7422" width="17.28515625" style="142" customWidth="1"/>
    <col min="7423" max="7423" width="17.5703125" style="142" customWidth="1"/>
    <col min="7424" max="7424" width="9.140625" style="142"/>
    <col min="7425" max="7425" width="10.42578125" style="142" bestFit="1" customWidth="1"/>
    <col min="7426" max="7426" width="9.42578125" style="142" bestFit="1" customWidth="1"/>
    <col min="7427" max="7672" width="9.140625" style="142"/>
    <col min="7673" max="7673" width="2.85546875" style="142" customWidth="1"/>
    <col min="7674" max="7674" width="3.7109375" style="142" customWidth="1"/>
    <col min="7675" max="7675" width="6.28515625" style="142" customWidth="1"/>
    <col min="7676" max="7676" width="37.28515625" style="142" customWidth="1"/>
    <col min="7677" max="7677" width="18.140625" style="142" customWidth="1"/>
    <col min="7678" max="7678" width="17.28515625" style="142" customWidth="1"/>
    <col min="7679" max="7679" width="17.5703125" style="142" customWidth="1"/>
    <col min="7680" max="7680" width="9.140625" style="142"/>
    <col min="7681" max="7681" width="10.42578125" style="142" bestFit="1" customWidth="1"/>
    <col min="7682" max="7682" width="9.42578125" style="142" bestFit="1" customWidth="1"/>
    <col min="7683" max="7928" width="9.140625" style="142"/>
    <col min="7929" max="7929" width="2.85546875" style="142" customWidth="1"/>
    <col min="7930" max="7930" width="3.7109375" style="142" customWidth="1"/>
    <col min="7931" max="7931" width="6.28515625" style="142" customWidth="1"/>
    <col min="7932" max="7932" width="37.28515625" style="142" customWidth="1"/>
    <col min="7933" max="7933" width="18.140625" style="142" customWidth="1"/>
    <col min="7934" max="7934" width="17.28515625" style="142" customWidth="1"/>
    <col min="7935" max="7935" width="17.5703125" style="142" customWidth="1"/>
    <col min="7936" max="7936" width="9.140625" style="142"/>
    <col min="7937" max="7937" width="10.42578125" style="142" bestFit="1" customWidth="1"/>
    <col min="7938" max="7938" width="9.42578125" style="142" bestFit="1" customWidth="1"/>
    <col min="7939" max="8184" width="9.140625" style="142"/>
    <col min="8185" max="8185" width="2.85546875" style="142" customWidth="1"/>
    <col min="8186" max="8186" width="3.7109375" style="142" customWidth="1"/>
    <col min="8187" max="8187" width="6.28515625" style="142" customWidth="1"/>
    <col min="8188" max="8188" width="37.28515625" style="142" customWidth="1"/>
    <col min="8189" max="8189" width="18.140625" style="142" customWidth="1"/>
    <col min="8190" max="8190" width="17.28515625" style="142" customWidth="1"/>
    <col min="8191" max="8191" width="17.5703125" style="142" customWidth="1"/>
    <col min="8192" max="8192" width="9.140625" style="142"/>
    <col min="8193" max="8193" width="10.42578125" style="142" bestFit="1" customWidth="1"/>
    <col min="8194" max="8194" width="9.42578125" style="142" bestFit="1" customWidth="1"/>
    <col min="8195" max="8440" width="9.140625" style="142"/>
    <col min="8441" max="8441" width="2.85546875" style="142" customWidth="1"/>
    <col min="8442" max="8442" width="3.7109375" style="142" customWidth="1"/>
    <col min="8443" max="8443" width="6.28515625" style="142" customWidth="1"/>
    <col min="8444" max="8444" width="37.28515625" style="142" customWidth="1"/>
    <col min="8445" max="8445" width="18.140625" style="142" customWidth="1"/>
    <col min="8446" max="8446" width="17.28515625" style="142" customWidth="1"/>
    <col min="8447" max="8447" width="17.5703125" style="142" customWidth="1"/>
    <col min="8448" max="8448" width="9.140625" style="142"/>
    <col min="8449" max="8449" width="10.42578125" style="142" bestFit="1" customWidth="1"/>
    <col min="8450" max="8450" width="9.42578125" style="142" bestFit="1" customWidth="1"/>
    <col min="8451" max="8696" width="9.140625" style="142"/>
    <col min="8697" max="8697" width="2.85546875" style="142" customWidth="1"/>
    <col min="8698" max="8698" width="3.7109375" style="142" customWidth="1"/>
    <col min="8699" max="8699" width="6.28515625" style="142" customWidth="1"/>
    <col min="8700" max="8700" width="37.28515625" style="142" customWidth="1"/>
    <col min="8701" max="8701" width="18.140625" style="142" customWidth="1"/>
    <col min="8702" max="8702" width="17.28515625" style="142" customWidth="1"/>
    <col min="8703" max="8703" width="17.5703125" style="142" customWidth="1"/>
    <col min="8704" max="8704" width="9.140625" style="142"/>
    <col min="8705" max="8705" width="10.42578125" style="142" bestFit="1" customWidth="1"/>
    <col min="8706" max="8706" width="9.42578125" style="142" bestFit="1" customWidth="1"/>
    <col min="8707" max="8952" width="9.140625" style="142"/>
    <col min="8953" max="8953" width="2.85546875" style="142" customWidth="1"/>
    <col min="8954" max="8954" width="3.7109375" style="142" customWidth="1"/>
    <col min="8955" max="8955" width="6.28515625" style="142" customWidth="1"/>
    <col min="8956" max="8956" width="37.28515625" style="142" customWidth="1"/>
    <col min="8957" max="8957" width="18.140625" style="142" customWidth="1"/>
    <col min="8958" max="8958" width="17.28515625" style="142" customWidth="1"/>
    <col min="8959" max="8959" width="17.5703125" style="142" customWidth="1"/>
    <col min="8960" max="8960" width="9.140625" style="142"/>
    <col min="8961" max="8961" width="10.42578125" style="142" bestFit="1" customWidth="1"/>
    <col min="8962" max="8962" width="9.42578125" style="142" bestFit="1" customWidth="1"/>
    <col min="8963" max="9208" width="9.140625" style="142"/>
    <col min="9209" max="9209" width="2.85546875" style="142" customWidth="1"/>
    <col min="9210" max="9210" width="3.7109375" style="142" customWidth="1"/>
    <col min="9211" max="9211" width="6.28515625" style="142" customWidth="1"/>
    <col min="9212" max="9212" width="37.28515625" style="142" customWidth="1"/>
    <col min="9213" max="9213" width="18.140625" style="142" customWidth="1"/>
    <col min="9214" max="9214" width="17.28515625" style="142" customWidth="1"/>
    <col min="9215" max="9215" width="17.5703125" style="142" customWidth="1"/>
    <col min="9216" max="9216" width="9.140625" style="142"/>
    <col min="9217" max="9217" width="10.42578125" style="142" bestFit="1" customWidth="1"/>
    <col min="9218" max="9218" width="9.42578125" style="142" bestFit="1" customWidth="1"/>
    <col min="9219" max="9464" width="9.140625" style="142"/>
    <col min="9465" max="9465" width="2.85546875" style="142" customWidth="1"/>
    <col min="9466" max="9466" width="3.7109375" style="142" customWidth="1"/>
    <col min="9467" max="9467" width="6.28515625" style="142" customWidth="1"/>
    <col min="9468" max="9468" width="37.28515625" style="142" customWidth="1"/>
    <col min="9469" max="9469" width="18.140625" style="142" customWidth="1"/>
    <col min="9470" max="9470" width="17.28515625" style="142" customWidth="1"/>
    <col min="9471" max="9471" width="17.5703125" style="142" customWidth="1"/>
    <col min="9472" max="9472" width="9.140625" style="142"/>
    <col min="9473" max="9473" width="10.42578125" style="142" bestFit="1" customWidth="1"/>
    <col min="9474" max="9474" width="9.42578125" style="142" bestFit="1" customWidth="1"/>
    <col min="9475" max="9720" width="9.140625" style="142"/>
    <col min="9721" max="9721" width="2.85546875" style="142" customWidth="1"/>
    <col min="9722" max="9722" width="3.7109375" style="142" customWidth="1"/>
    <col min="9723" max="9723" width="6.28515625" style="142" customWidth="1"/>
    <col min="9724" max="9724" width="37.28515625" style="142" customWidth="1"/>
    <col min="9725" max="9725" width="18.140625" style="142" customWidth="1"/>
    <col min="9726" max="9726" width="17.28515625" style="142" customWidth="1"/>
    <col min="9727" max="9727" width="17.5703125" style="142" customWidth="1"/>
    <col min="9728" max="9728" width="9.140625" style="142"/>
    <col min="9729" max="9729" width="10.42578125" style="142" bestFit="1" customWidth="1"/>
    <col min="9730" max="9730" width="9.42578125" style="142" bestFit="1" customWidth="1"/>
    <col min="9731" max="9976" width="9.140625" style="142"/>
    <col min="9977" max="9977" width="2.85546875" style="142" customWidth="1"/>
    <col min="9978" max="9978" width="3.7109375" style="142" customWidth="1"/>
    <col min="9979" max="9979" width="6.28515625" style="142" customWidth="1"/>
    <col min="9980" max="9980" width="37.28515625" style="142" customWidth="1"/>
    <col min="9981" max="9981" width="18.140625" style="142" customWidth="1"/>
    <col min="9982" max="9982" width="17.28515625" style="142" customWidth="1"/>
    <col min="9983" max="9983" width="17.5703125" style="142" customWidth="1"/>
    <col min="9984" max="9984" width="9.140625" style="142"/>
    <col min="9985" max="9985" width="10.42578125" style="142" bestFit="1" customWidth="1"/>
    <col min="9986" max="9986" width="9.42578125" style="142" bestFit="1" customWidth="1"/>
    <col min="9987" max="10232" width="9.140625" style="142"/>
    <col min="10233" max="10233" width="2.85546875" style="142" customWidth="1"/>
    <col min="10234" max="10234" width="3.7109375" style="142" customWidth="1"/>
    <col min="10235" max="10235" width="6.28515625" style="142" customWidth="1"/>
    <col min="10236" max="10236" width="37.28515625" style="142" customWidth="1"/>
    <col min="10237" max="10237" width="18.140625" style="142" customWidth="1"/>
    <col min="10238" max="10238" width="17.28515625" style="142" customWidth="1"/>
    <col min="10239" max="10239" width="17.5703125" style="142" customWidth="1"/>
    <col min="10240" max="10240" width="9.140625" style="142"/>
    <col min="10241" max="10241" width="10.42578125" style="142" bestFit="1" customWidth="1"/>
    <col min="10242" max="10242" width="9.42578125" style="142" bestFit="1" customWidth="1"/>
    <col min="10243" max="10488" width="9.140625" style="142"/>
    <col min="10489" max="10489" width="2.85546875" style="142" customWidth="1"/>
    <col min="10490" max="10490" width="3.7109375" style="142" customWidth="1"/>
    <col min="10491" max="10491" width="6.28515625" style="142" customWidth="1"/>
    <col min="10492" max="10492" width="37.28515625" style="142" customWidth="1"/>
    <col min="10493" max="10493" width="18.140625" style="142" customWidth="1"/>
    <col min="10494" max="10494" width="17.28515625" style="142" customWidth="1"/>
    <col min="10495" max="10495" width="17.5703125" style="142" customWidth="1"/>
    <col min="10496" max="10496" width="9.140625" style="142"/>
    <col min="10497" max="10497" width="10.42578125" style="142" bestFit="1" customWidth="1"/>
    <col min="10498" max="10498" width="9.42578125" style="142" bestFit="1" customWidth="1"/>
    <col min="10499" max="10744" width="9.140625" style="142"/>
    <col min="10745" max="10745" width="2.85546875" style="142" customWidth="1"/>
    <col min="10746" max="10746" width="3.7109375" style="142" customWidth="1"/>
    <col min="10747" max="10747" width="6.28515625" style="142" customWidth="1"/>
    <col min="10748" max="10748" width="37.28515625" style="142" customWidth="1"/>
    <col min="10749" max="10749" width="18.140625" style="142" customWidth="1"/>
    <col min="10750" max="10750" width="17.28515625" style="142" customWidth="1"/>
    <col min="10751" max="10751" width="17.5703125" style="142" customWidth="1"/>
    <col min="10752" max="10752" width="9.140625" style="142"/>
    <col min="10753" max="10753" width="10.42578125" style="142" bestFit="1" customWidth="1"/>
    <col min="10754" max="10754" width="9.42578125" style="142" bestFit="1" customWidth="1"/>
    <col min="10755" max="11000" width="9.140625" style="142"/>
    <col min="11001" max="11001" width="2.85546875" style="142" customWidth="1"/>
    <col min="11002" max="11002" width="3.7109375" style="142" customWidth="1"/>
    <col min="11003" max="11003" width="6.28515625" style="142" customWidth="1"/>
    <col min="11004" max="11004" width="37.28515625" style="142" customWidth="1"/>
    <col min="11005" max="11005" width="18.140625" style="142" customWidth="1"/>
    <col min="11006" max="11006" width="17.28515625" style="142" customWidth="1"/>
    <col min="11007" max="11007" width="17.5703125" style="142" customWidth="1"/>
    <col min="11008" max="11008" width="9.140625" style="142"/>
    <col min="11009" max="11009" width="10.42578125" style="142" bestFit="1" customWidth="1"/>
    <col min="11010" max="11010" width="9.42578125" style="142" bestFit="1" customWidth="1"/>
    <col min="11011" max="11256" width="9.140625" style="142"/>
    <col min="11257" max="11257" width="2.85546875" style="142" customWidth="1"/>
    <col min="11258" max="11258" width="3.7109375" style="142" customWidth="1"/>
    <col min="11259" max="11259" width="6.28515625" style="142" customWidth="1"/>
    <col min="11260" max="11260" width="37.28515625" style="142" customWidth="1"/>
    <col min="11261" max="11261" width="18.140625" style="142" customWidth="1"/>
    <col min="11262" max="11262" width="17.28515625" style="142" customWidth="1"/>
    <col min="11263" max="11263" width="17.5703125" style="142" customWidth="1"/>
    <col min="11264" max="11264" width="9.140625" style="142"/>
    <col min="11265" max="11265" width="10.42578125" style="142" bestFit="1" customWidth="1"/>
    <col min="11266" max="11266" width="9.42578125" style="142" bestFit="1" customWidth="1"/>
    <col min="11267" max="11512" width="9.140625" style="142"/>
    <col min="11513" max="11513" width="2.85546875" style="142" customWidth="1"/>
    <col min="11514" max="11514" width="3.7109375" style="142" customWidth="1"/>
    <col min="11515" max="11515" width="6.28515625" style="142" customWidth="1"/>
    <col min="11516" max="11516" width="37.28515625" style="142" customWidth="1"/>
    <col min="11517" max="11517" width="18.140625" style="142" customWidth="1"/>
    <col min="11518" max="11518" width="17.28515625" style="142" customWidth="1"/>
    <col min="11519" max="11519" width="17.5703125" style="142" customWidth="1"/>
    <col min="11520" max="11520" width="9.140625" style="142"/>
    <col min="11521" max="11521" width="10.42578125" style="142" bestFit="1" customWidth="1"/>
    <col min="11522" max="11522" width="9.42578125" style="142" bestFit="1" customWidth="1"/>
    <col min="11523" max="11768" width="9.140625" style="142"/>
    <col min="11769" max="11769" width="2.85546875" style="142" customWidth="1"/>
    <col min="11770" max="11770" width="3.7109375" style="142" customWidth="1"/>
    <col min="11771" max="11771" width="6.28515625" style="142" customWidth="1"/>
    <col min="11772" max="11772" width="37.28515625" style="142" customWidth="1"/>
    <col min="11773" max="11773" width="18.140625" style="142" customWidth="1"/>
    <col min="11774" max="11774" width="17.28515625" style="142" customWidth="1"/>
    <col min="11775" max="11775" width="17.5703125" style="142" customWidth="1"/>
    <col min="11776" max="11776" width="9.140625" style="142"/>
    <col min="11777" max="11777" width="10.42578125" style="142" bestFit="1" customWidth="1"/>
    <col min="11778" max="11778" width="9.42578125" style="142" bestFit="1" customWidth="1"/>
    <col min="11779" max="12024" width="9.140625" style="142"/>
    <col min="12025" max="12025" width="2.85546875" style="142" customWidth="1"/>
    <col min="12026" max="12026" width="3.7109375" style="142" customWidth="1"/>
    <col min="12027" max="12027" width="6.28515625" style="142" customWidth="1"/>
    <col min="12028" max="12028" width="37.28515625" style="142" customWidth="1"/>
    <col min="12029" max="12029" width="18.140625" style="142" customWidth="1"/>
    <col min="12030" max="12030" width="17.28515625" style="142" customWidth="1"/>
    <col min="12031" max="12031" width="17.5703125" style="142" customWidth="1"/>
    <col min="12032" max="12032" width="9.140625" style="142"/>
    <col min="12033" max="12033" width="10.42578125" style="142" bestFit="1" customWidth="1"/>
    <col min="12034" max="12034" width="9.42578125" style="142" bestFit="1" customWidth="1"/>
    <col min="12035" max="12280" width="9.140625" style="142"/>
    <col min="12281" max="12281" width="2.85546875" style="142" customWidth="1"/>
    <col min="12282" max="12282" width="3.7109375" style="142" customWidth="1"/>
    <col min="12283" max="12283" width="6.28515625" style="142" customWidth="1"/>
    <col min="12284" max="12284" width="37.28515625" style="142" customWidth="1"/>
    <col min="12285" max="12285" width="18.140625" style="142" customWidth="1"/>
    <col min="12286" max="12286" width="17.28515625" style="142" customWidth="1"/>
    <col min="12287" max="12287" width="17.5703125" style="142" customWidth="1"/>
    <col min="12288" max="12288" width="9.140625" style="142"/>
    <col min="12289" max="12289" width="10.42578125" style="142" bestFit="1" customWidth="1"/>
    <col min="12290" max="12290" width="9.42578125" style="142" bestFit="1" customWidth="1"/>
    <col min="12291" max="12536" width="9.140625" style="142"/>
    <col min="12537" max="12537" width="2.85546875" style="142" customWidth="1"/>
    <col min="12538" max="12538" width="3.7109375" style="142" customWidth="1"/>
    <col min="12539" max="12539" width="6.28515625" style="142" customWidth="1"/>
    <col min="12540" max="12540" width="37.28515625" style="142" customWidth="1"/>
    <col min="12541" max="12541" width="18.140625" style="142" customWidth="1"/>
    <col min="12542" max="12542" width="17.28515625" style="142" customWidth="1"/>
    <col min="12543" max="12543" width="17.5703125" style="142" customWidth="1"/>
    <col min="12544" max="12544" width="9.140625" style="142"/>
    <col min="12545" max="12545" width="10.42578125" style="142" bestFit="1" customWidth="1"/>
    <col min="12546" max="12546" width="9.42578125" style="142" bestFit="1" customWidth="1"/>
    <col min="12547" max="12792" width="9.140625" style="142"/>
    <col min="12793" max="12793" width="2.85546875" style="142" customWidth="1"/>
    <col min="12794" max="12794" width="3.7109375" style="142" customWidth="1"/>
    <col min="12795" max="12795" width="6.28515625" style="142" customWidth="1"/>
    <col min="12796" max="12796" width="37.28515625" style="142" customWidth="1"/>
    <col min="12797" max="12797" width="18.140625" style="142" customWidth="1"/>
    <col min="12798" max="12798" width="17.28515625" style="142" customWidth="1"/>
    <col min="12799" max="12799" width="17.5703125" style="142" customWidth="1"/>
    <col min="12800" max="12800" width="9.140625" style="142"/>
    <col min="12801" max="12801" width="10.42578125" style="142" bestFit="1" customWidth="1"/>
    <col min="12802" max="12802" width="9.42578125" style="142" bestFit="1" customWidth="1"/>
    <col min="12803" max="13048" width="9.140625" style="142"/>
    <col min="13049" max="13049" width="2.85546875" style="142" customWidth="1"/>
    <col min="13050" max="13050" width="3.7109375" style="142" customWidth="1"/>
    <col min="13051" max="13051" width="6.28515625" style="142" customWidth="1"/>
    <col min="13052" max="13052" width="37.28515625" style="142" customWidth="1"/>
    <col min="13053" max="13053" width="18.140625" style="142" customWidth="1"/>
    <col min="13054" max="13054" width="17.28515625" style="142" customWidth="1"/>
    <col min="13055" max="13055" width="17.5703125" style="142" customWidth="1"/>
    <col min="13056" max="13056" width="9.140625" style="142"/>
    <col min="13057" max="13057" width="10.42578125" style="142" bestFit="1" customWidth="1"/>
    <col min="13058" max="13058" width="9.42578125" style="142" bestFit="1" customWidth="1"/>
    <col min="13059" max="13304" width="9.140625" style="142"/>
    <col min="13305" max="13305" width="2.85546875" style="142" customWidth="1"/>
    <col min="13306" max="13306" width="3.7109375" style="142" customWidth="1"/>
    <col min="13307" max="13307" width="6.28515625" style="142" customWidth="1"/>
    <col min="13308" max="13308" width="37.28515625" style="142" customWidth="1"/>
    <col min="13309" max="13309" width="18.140625" style="142" customWidth="1"/>
    <col min="13310" max="13310" width="17.28515625" style="142" customWidth="1"/>
    <col min="13311" max="13311" width="17.5703125" style="142" customWidth="1"/>
    <col min="13312" max="13312" width="9.140625" style="142"/>
    <col min="13313" max="13313" width="10.42578125" style="142" bestFit="1" customWidth="1"/>
    <col min="13314" max="13314" width="9.42578125" style="142" bestFit="1" customWidth="1"/>
    <col min="13315" max="13560" width="9.140625" style="142"/>
    <col min="13561" max="13561" width="2.85546875" style="142" customWidth="1"/>
    <col min="13562" max="13562" width="3.7109375" style="142" customWidth="1"/>
    <col min="13563" max="13563" width="6.28515625" style="142" customWidth="1"/>
    <col min="13564" max="13564" width="37.28515625" style="142" customWidth="1"/>
    <col min="13565" max="13565" width="18.140625" style="142" customWidth="1"/>
    <col min="13566" max="13566" width="17.28515625" style="142" customWidth="1"/>
    <col min="13567" max="13567" width="17.5703125" style="142" customWidth="1"/>
    <col min="13568" max="13568" width="9.140625" style="142"/>
    <col min="13569" max="13569" width="10.42578125" style="142" bestFit="1" customWidth="1"/>
    <col min="13570" max="13570" width="9.42578125" style="142" bestFit="1" customWidth="1"/>
    <col min="13571" max="13816" width="9.140625" style="142"/>
    <col min="13817" max="13817" width="2.85546875" style="142" customWidth="1"/>
    <col min="13818" max="13818" width="3.7109375" style="142" customWidth="1"/>
    <col min="13819" max="13819" width="6.28515625" style="142" customWidth="1"/>
    <col min="13820" max="13820" width="37.28515625" style="142" customWidth="1"/>
    <col min="13821" max="13821" width="18.140625" style="142" customWidth="1"/>
    <col min="13822" max="13822" width="17.28515625" style="142" customWidth="1"/>
    <col min="13823" max="13823" width="17.5703125" style="142" customWidth="1"/>
    <col min="13824" max="13824" width="9.140625" style="142"/>
    <col min="13825" max="13825" width="10.42578125" style="142" bestFit="1" customWidth="1"/>
    <col min="13826" max="13826" width="9.42578125" style="142" bestFit="1" customWidth="1"/>
    <col min="13827" max="14072" width="9.140625" style="142"/>
    <col min="14073" max="14073" width="2.85546875" style="142" customWidth="1"/>
    <col min="14074" max="14074" width="3.7109375" style="142" customWidth="1"/>
    <col min="14075" max="14075" width="6.28515625" style="142" customWidth="1"/>
    <col min="14076" max="14076" width="37.28515625" style="142" customWidth="1"/>
    <col min="14077" max="14077" width="18.140625" style="142" customWidth="1"/>
    <col min="14078" max="14078" width="17.28515625" style="142" customWidth="1"/>
    <col min="14079" max="14079" width="17.5703125" style="142" customWidth="1"/>
    <col min="14080" max="14080" width="9.140625" style="142"/>
    <col min="14081" max="14081" width="10.42578125" style="142" bestFit="1" customWidth="1"/>
    <col min="14082" max="14082" width="9.42578125" style="142" bestFit="1" customWidth="1"/>
    <col min="14083" max="14328" width="9.140625" style="142"/>
    <col min="14329" max="14329" width="2.85546875" style="142" customWidth="1"/>
    <col min="14330" max="14330" width="3.7109375" style="142" customWidth="1"/>
    <col min="14331" max="14331" width="6.28515625" style="142" customWidth="1"/>
    <col min="14332" max="14332" width="37.28515625" style="142" customWidth="1"/>
    <col min="14333" max="14333" width="18.140625" style="142" customWidth="1"/>
    <col min="14334" max="14334" width="17.28515625" style="142" customWidth="1"/>
    <col min="14335" max="14335" width="17.5703125" style="142" customWidth="1"/>
    <col min="14336" max="14336" width="9.140625" style="142"/>
    <col min="14337" max="14337" width="10.42578125" style="142" bestFit="1" customWidth="1"/>
    <col min="14338" max="14338" width="9.42578125" style="142" bestFit="1" customWidth="1"/>
    <col min="14339" max="14584" width="9.140625" style="142"/>
    <col min="14585" max="14585" width="2.85546875" style="142" customWidth="1"/>
    <col min="14586" max="14586" width="3.7109375" style="142" customWidth="1"/>
    <col min="14587" max="14587" width="6.28515625" style="142" customWidth="1"/>
    <col min="14588" max="14588" width="37.28515625" style="142" customWidth="1"/>
    <col min="14589" max="14589" width="18.140625" style="142" customWidth="1"/>
    <col min="14590" max="14590" width="17.28515625" style="142" customWidth="1"/>
    <col min="14591" max="14591" width="17.5703125" style="142" customWidth="1"/>
    <col min="14592" max="14592" width="9.140625" style="142"/>
    <col min="14593" max="14593" width="10.42578125" style="142" bestFit="1" customWidth="1"/>
    <col min="14594" max="14594" width="9.42578125" style="142" bestFit="1" customWidth="1"/>
    <col min="14595" max="14840" width="9.140625" style="142"/>
    <col min="14841" max="14841" width="2.85546875" style="142" customWidth="1"/>
    <col min="14842" max="14842" width="3.7109375" style="142" customWidth="1"/>
    <col min="14843" max="14843" width="6.28515625" style="142" customWidth="1"/>
    <col min="14844" max="14844" width="37.28515625" style="142" customWidth="1"/>
    <col min="14845" max="14845" width="18.140625" style="142" customWidth="1"/>
    <col min="14846" max="14846" width="17.28515625" style="142" customWidth="1"/>
    <col min="14847" max="14847" width="17.5703125" style="142" customWidth="1"/>
    <col min="14848" max="14848" width="9.140625" style="142"/>
    <col min="14849" max="14849" width="10.42578125" style="142" bestFit="1" customWidth="1"/>
    <col min="14850" max="14850" width="9.42578125" style="142" bestFit="1" customWidth="1"/>
    <col min="14851" max="15096" width="9.140625" style="142"/>
    <col min="15097" max="15097" width="2.85546875" style="142" customWidth="1"/>
    <col min="15098" max="15098" width="3.7109375" style="142" customWidth="1"/>
    <col min="15099" max="15099" width="6.28515625" style="142" customWidth="1"/>
    <col min="15100" max="15100" width="37.28515625" style="142" customWidth="1"/>
    <col min="15101" max="15101" width="18.140625" style="142" customWidth="1"/>
    <col min="15102" max="15102" width="17.28515625" style="142" customWidth="1"/>
    <col min="15103" max="15103" width="17.5703125" style="142" customWidth="1"/>
    <col min="15104" max="15104" width="9.140625" style="142"/>
    <col min="15105" max="15105" width="10.42578125" style="142" bestFit="1" customWidth="1"/>
    <col min="15106" max="15106" width="9.42578125" style="142" bestFit="1" customWidth="1"/>
    <col min="15107" max="15352" width="9.140625" style="142"/>
    <col min="15353" max="15353" width="2.85546875" style="142" customWidth="1"/>
    <col min="15354" max="15354" width="3.7109375" style="142" customWidth="1"/>
    <col min="15355" max="15355" width="6.28515625" style="142" customWidth="1"/>
    <col min="15356" max="15356" width="37.28515625" style="142" customWidth="1"/>
    <col min="15357" max="15357" width="18.140625" style="142" customWidth="1"/>
    <col min="15358" max="15358" width="17.28515625" style="142" customWidth="1"/>
    <col min="15359" max="15359" width="17.5703125" style="142" customWidth="1"/>
    <col min="15360" max="15360" width="9.140625" style="142"/>
    <col min="15361" max="15361" width="10.42578125" style="142" bestFit="1" customWidth="1"/>
    <col min="15362" max="15362" width="9.42578125" style="142" bestFit="1" customWidth="1"/>
    <col min="15363" max="15608" width="9.140625" style="142"/>
    <col min="15609" max="15609" width="2.85546875" style="142" customWidth="1"/>
    <col min="15610" max="15610" width="3.7109375" style="142" customWidth="1"/>
    <col min="15611" max="15611" width="6.28515625" style="142" customWidth="1"/>
    <col min="15612" max="15612" width="37.28515625" style="142" customWidth="1"/>
    <col min="15613" max="15613" width="18.140625" style="142" customWidth="1"/>
    <col min="15614" max="15614" width="17.28515625" style="142" customWidth="1"/>
    <col min="15615" max="15615" width="17.5703125" style="142" customWidth="1"/>
    <col min="15616" max="15616" width="9.140625" style="142"/>
    <col min="15617" max="15617" width="10.42578125" style="142" bestFit="1" customWidth="1"/>
    <col min="15618" max="15618" width="9.42578125" style="142" bestFit="1" customWidth="1"/>
    <col min="15619" max="15864" width="9.140625" style="142"/>
    <col min="15865" max="15865" width="2.85546875" style="142" customWidth="1"/>
    <col min="15866" max="15866" width="3.7109375" style="142" customWidth="1"/>
    <col min="15867" max="15867" width="6.28515625" style="142" customWidth="1"/>
    <col min="15868" max="15868" width="37.28515625" style="142" customWidth="1"/>
    <col min="15869" max="15869" width="18.140625" style="142" customWidth="1"/>
    <col min="15870" max="15870" width="17.28515625" style="142" customWidth="1"/>
    <col min="15871" max="15871" width="17.5703125" style="142" customWidth="1"/>
    <col min="15872" max="15872" width="9.140625" style="142"/>
    <col min="15873" max="15873" width="10.42578125" style="142" bestFit="1" customWidth="1"/>
    <col min="15874" max="15874" width="9.42578125" style="142" bestFit="1" customWidth="1"/>
    <col min="15875" max="16120" width="9.140625" style="142"/>
    <col min="16121" max="16121" width="2.85546875" style="142" customWidth="1"/>
    <col min="16122" max="16122" width="3.7109375" style="142" customWidth="1"/>
    <col min="16123" max="16123" width="6.28515625" style="142" customWidth="1"/>
    <col min="16124" max="16124" width="37.28515625" style="142" customWidth="1"/>
    <col min="16125" max="16125" width="18.140625" style="142" customWidth="1"/>
    <col min="16126" max="16126" width="17.28515625" style="142" customWidth="1"/>
    <col min="16127" max="16127" width="17.5703125" style="142" customWidth="1"/>
    <col min="16128" max="16128" width="9.140625" style="142"/>
    <col min="16129" max="16129" width="10.42578125" style="142" bestFit="1" customWidth="1"/>
    <col min="16130" max="16130" width="9.42578125" style="142" bestFit="1" customWidth="1"/>
    <col min="16131" max="16384" width="9.140625" style="142"/>
  </cols>
  <sheetData>
    <row r="1" spans="1:18" ht="33" customHeight="1" x14ac:dyDescent="0.2">
      <c r="A1" s="437" t="s">
        <v>7</v>
      </c>
      <c r="B1" s="437"/>
      <c r="C1" s="437"/>
      <c r="D1" s="437"/>
      <c r="E1" s="437"/>
      <c r="F1" s="437"/>
      <c r="G1" s="437"/>
      <c r="H1" s="437"/>
      <c r="I1" s="437"/>
      <c r="J1" s="437"/>
    </row>
    <row r="2" spans="1:18" s="147" customFormat="1" ht="74.25" customHeight="1" x14ac:dyDescent="0.2">
      <c r="A2" s="143" t="s">
        <v>8</v>
      </c>
      <c r="B2" s="143" t="s">
        <v>9</v>
      </c>
      <c r="C2" s="143" t="s">
        <v>10</v>
      </c>
      <c r="D2" s="30" t="s">
        <v>77</v>
      </c>
      <c r="E2" s="30" t="s">
        <v>445</v>
      </c>
      <c r="F2" s="143"/>
      <c r="G2" s="144" t="s">
        <v>11</v>
      </c>
      <c r="H2" s="145" t="s">
        <v>479</v>
      </c>
      <c r="I2" s="32" t="s">
        <v>420</v>
      </c>
      <c r="J2" s="32" t="s">
        <v>480</v>
      </c>
      <c r="K2" s="146"/>
      <c r="L2" s="146"/>
      <c r="M2" s="146"/>
    </row>
    <row r="3" spans="1:18" s="215" customFormat="1" ht="13.5" customHeight="1" x14ac:dyDescent="0.15">
      <c r="A3" s="213">
        <v>1</v>
      </c>
      <c r="B3" s="213">
        <v>2</v>
      </c>
      <c r="C3" s="213">
        <v>3</v>
      </c>
      <c r="D3" s="213">
        <v>4</v>
      </c>
      <c r="E3" s="213">
        <v>5</v>
      </c>
      <c r="F3" s="213"/>
      <c r="G3" s="213">
        <v>4</v>
      </c>
      <c r="H3" s="213">
        <v>5</v>
      </c>
      <c r="I3" s="213">
        <v>6</v>
      </c>
      <c r="J3" s="213">
        <v>7</v>
      </c>
      <c r="K3" s="214"/>
      <c r="L3" s="214"/>
      <c r="M3" s="214"/>
    </row>
    <row r="4" spans="1:18" ht="20.100000000000001" customHeight="1" x14ac:dyDescent="0.2">
      <c r="A4" s="148">
        <v>3</v>
      </c>
      <c r="B4" s="149"/>
      <c r="C4" s="150"/>
      <c r="D4" s="150"/>
      <c r="E4" s="150"/>
      <c r="F4" s="150"/>
      <c r="G4" s="151" t="s">
        <v>12</v>
      </c>
      <c r="H4" s="152">
        <f>H5+H45+H200+H210</f>
        <v>16218066</v>
      </c>
      <c r="I4" s="152">
        <f>I5+I45+I200+I210</f>
        <v>80599</v>
      </c>
      <c r="J4" s="152">
        <f>J5+J45+J200+J210</f>
        <v>16298665</v>
      </c>
      <c r="K4" s="153"/>
      <c r="L4" s="153"/>
      <c r="M4" s="153"/>
      <c r="O4" s="162"/>
      <c r="P4" s="162"/>
      <c r="Q4" s="162"/>
    </row>
    <row r="5" spans="1:18" ht="20.100000000000001" customHeight="1" x14ac:dyDescent="0.2">
      <c r="A5" s="149"/>
      <c r="B5" s="149">
        <v>31</v>
      </c>
      <c r="C5" s="149"/>
      <c r="D5" s="149"/>
      <c r="E5" s="149"/>
      <c r="F5" s="149"/>
      <c r="G5" s="154" t="s">
        <v>13</v>
      </c>
      <c r="H5" s="155">
        <f>H6+H19+H33</f>
        <v>9870500</v>
      </c>
      <c r="I5" s="155">
        <f>I6+I19+I33</f>
        <v>0</v>
      </c>
      <c r="J5" s="155">
        <f>J6+J19+J33</f>
        <v>9870500</v>
      </c>
      <c r="K5" s="156"/>
      <c r="L5" s="156"/>
      <c r="M5" s="156"/>
      <c r="O5" s="162"/>
      <c r="P5" s="162"/>
      <c r="Q5" s="162"/>
    </row>
    <row r="6" spans="1:18" s="147" customFormat="1" ht="20.100000000000001" customHeight="1" x14ac:dyDescent="0.2">
      <c r="A6" s="149"/>
      <c r="B6" s="149"/>
      <c r="C6" s="149">
        <v>311</v>
      </c>
      <c r="D6" s="149"/>
      <c r="E6" s="149"/>
      <c r="F6" s="149"/>
      <c r="G6" s="154" t="s">
        <v>14</v>
      </c>
      <c r="H6" s="155">
        <f>H7+H13+H16</f>
        <v>7960000</v>
      </c>
      <c r="I6" s="155">
        <f>I7+I13+I16</f>
        <v>0</v>
      </c>
      <c r="J6" s="155">
        <f>J7+J13+J16</f>
        <v>7960000</v>
      </c>
      <c r="K6" s="275"/>
      <c r="L6" s="275"/>
      <c r="M6" s="275"/>
      <c r="N6" s="157"/>
      <c r="O6" s="162"/>
      <c r="P6" s="162"/>
      <c r="Q6" s="162"/>
      <c r="R6" s="158"/>
    </row>
    <row r="7" spans="1:18" ht="20.100000000000001" hidden="1" customHeight="1" x14ac:dyDescent="0.2">
      <c r="A7" s="150"/>
      <c r="B7" s="150"/>
      <c r="C7" s="150"/>
      <c r="D7" s="150">
        <v>3111</v>
      </c>
      <c r="E7" s="150"/>
      <c r="F7" s="150"/>
      <c r="G7" s="159" t="s">
        <v>15</v>
      </c>
      <c r="H7" s="160">
        <f t="shared" ref="H7:J7" si="0">H8</f>
        <v>7085000</v>
      </c>
      <c r="I7" s="160">
        <f t="shared" si="0"/>
        <v>0</v>
      </c>
      <c r="J7" s="160">
        <f t="shared" si="0"/>
        <v>7085000</v>
      </c>
      <c r="K7" s="161"/>
      <c r="L7" s="161"/>
      <c r="M7" s="161"/>
      <c r="N7" s="161"/>
      <c r="O7" s="162"/>
      <c r="P7" s="162"/>
      <c r="Q7" s="162"/>
    </row>
    <row r="8" spans="1:18" ht="20.100000000000001" hidden="1" customHeight="1" x14ac:dyDescent="0.2">
      <c r="A8" s="150"/>
      <c r="B8" s="150"/>
      <c r="C8" s="150"/>
      <c r="D8" s="150"/>
      <c r="E8" s="150">
        <v>31111</v>
      </c>
      <c r="F8" s="150"/>
      <c r="G8" s="159" t="s">
        <v>83</v>
      </c>
      <c r="H8" s="160">
        <f>H9+H10+H11</f>
        <v>7085000</v>
      </c>
      <c r="I8" s="160">
        <f>I9+I10+I11+I12</f>
        <v>0</v>
      </c>
      <c r="J8" s="160">
        <f>J9+J10+J11+J12</f>
        <v>7085000</v>
      </c>
      <c r="K8" s="163"/>
      <c r="L8" s="163"/>
      <c r="M8" s="163"/>
      <c r="N8" s="163"/>
      <c r="O8" s="162"/>
      <c r="P8" s="162"/>
      <c r="Q8" s="162"/>
    </row>
    <row r="9" spans="1:18" ht="20.100000000000001" hidden="1" customHeight="1" x14ac:dyDescent="0.2">
      <c r="A9" s="150"/>
      <c r="B9" s="150"/>
      <c r="C9" s="150"/>
      <c r="D9" s="150"/>
      <c r="E9" s="150"/>
      <c r="F9" s="150">
        <v>311110</v>
      </c>
      <c r="G9" s="159" t="s">
        <v>84</v>
      </c>
      <c r="H9" s="160">
        <v>6800000</v>
      </c>
      <c r="I9" s="160">
        <f>J9-H9</f>
        <v>-120000</v>
      </c>
      <c r="J9" s="160">
        <f>6800000-120000</f>
        <v>6680000</v>
      </c>
      <c r="K9" s="164"/>
      <c r="L9" s="164"/>
      <c r="M9" s="164"/>
      <c r="N9" s="164"/>
      <c r="O9" s="162"/>
      <c r="P9" s="162"/>
      <c r="Q9" s="162"/>
    </row>
    <row r="10" spans="1:18" ht="20.100000000000001" hidden="1" customHeight="1" x14ac:dyDescent="0.2">
      <c r="A10" s="150"/>
      <c r="B10" s="150"/>
      <c r="C10" s="150"/>
      <c r="D10" s="150"/>
      <c r="E10" s="150"/>
      <c r="F10" s="150">
        <v>311110</v>
      </c>
      <c r="G10" s="159" t="s">
        <v>470</v>
      </c>
      <c r="H10" s="160">
        <v>185000</v>
      </c>
      <c r="I10" s="160">
        <f>J10-H10</f>
        <v>0</v>
      </c>
      <c r="J10" s="160">
        <v>185000</v>
      </c>
      <c r="K10" s="164"/>
      <c r="L10" s="164"/>
      <c r="M10" s="164"/>
      <c r="N10" s="164"/>
      <c r="O10" s="162"/>
      <c r="P10" s="162"/>
      <c r="Q10" s="162"/>
    </row>
    <row r="11" spans="1:18" ht="20.100000000000001" hidden="1" customHeight="1" x14ac:dyDescent="0.2">
      <c r="A11" s="150"/>
      <c r="B11" s="150"/>
      <c r="C11" s="150"/>
      <c r="D11" s="150"/>
      <c r="E11" s="150"/>
      <c r="F11" s="150">
        <v>311110</v>
      </c>
      <c r="G11" s="159" t="s">
        <v>471</v>
      </c>
      <c r="H11" s="160">
        <v>100000</v>
      </c>
      <c r="I11" s="160">
        <f t="shared" ref="I11:I12" si="1">J11-H11</f>
        <v>0</v>
      </c>
      <c r="J11" s="160">
        <v>100000</v>
      </c>
      <c r="K11" s="164"/>
      <c r="L11" s="164"/>
      <c r="M11" s="164"/>
      <c r="N11" s="164"/>
      <c r="O11" s="162"/>
      <c r="P11" s="162"/>
      <c r="Q11" s="162"/>
    </row>
    <row r="12" spans="1:18" ht="20.100000000000001" hidden="1" customHeight="1" x14ac:dyDescent="0.2">
      <c r="A12" s="150"/>
      <c r="B12" s="150"/>
      <c r="C12" s="150"/>
      <c r="D12" s="150"/>
      <c r="E12" s="150"/>
      <c r="F12" s="150">
        <v>311111</v>
      </c>
      <c r="G12" s="159" t="s">
        <v>492</v>
      </c>
      <c r="H12" s="160">
        <v>0</v>
      </c>
      <c r="I12" s="160">
        <f t="shared" si="1"/>
        <v>120000</v>
      </c>
      <c r="J12" s="160">
        <v>120000</v>
      </c>
      <c r="K12" s="164"/>
      <c r="L12" s="164"/>
      <c r="M12" s="164"/>
      <c r="N12" s="164"/>
      <c r="O12" s="162"/>
      <c r="P12" s="162"/>
      <c r="Q12" s="162"/>
    </row>
    <row r="13" spans="1:18" ht="20.100000000000001" hidden="1" customHeight="1" x14ac:dyDescent="0.2">
      <c r="A13" s="150"/>
      <c r="B13" s="150"/>
      <c r="C13" s="150"/>
      <c r="D13" s="150">
        <v>3113</v>
      </c>
      <c r="E13" s="150"/>
      <c r="F13" s="150"/>
      <c r="G13" s="159" t="s">
        <v>16</v>
      </c>
      <c r="H13" s="160">
        <f t="shared" ref="H13:J14" si="2">H14</f>
        <v>25000</v>
      </c>
      <c r="I13" s="160">
        <f t="shared" si="2"/>
        <v>0</v>
      </c>
      <c r="J13" s="160">
        <f t="shared" si="2"/>
        <v>25000</v>
      </c>
      <c r="K13" s="161"/>
      <c r="L13" s="161"/>
      <c r="M13" s="161"/>
      <c r="N13" s="161"/>
      <c r="O13" s="162"/>
      <c r="P13" s="162"/>
      <c r="Q13" s="162"/>
      <c r="R13" s="162"/>
    </row>
    <row r="14" spans="1:18" ht="20.100000000000001" hidden="1" customHeight="1" x14ac:dyDescent="0.2">
      <c r="A14" s="150"/>
      <c r="B14" s="150"/>
      <c r="C14" s="150"/>
      <c r="D14" s="150"/>
      <c r="E14" s="150">
        <v>31131</v>
      </c>
      <c r="F14" s="150"/>
      <c r="G14" s="159" t="s">
        <v>16</v>
      </c>
      <c r="H14" s="160">
        <f t="shared" si="2"/>
        <v>25000</v>
      </c>
      <c r="I14" s="160">
        <f t="shared" si="2"/>
        <v>0</v>
      </c>
      <c r="J14" s="160">
        <f t="shared" si="2"/>
        <v>25000</v>
      </c>
      <c r="K14" s="163"/>
      <c r="L14" s="163"/>
      <c r="M14" s="163"/>
      <c r="N14" s="163"/>
      <c r="O14" s="162"/>
      <c r="P14" s="162"/>
      <c r="Q14" s="162"/>
      <c r="R14" s="162"/>
    </row>
    <row r="15" spans="1:18" ht="20.100000000000001" hidden="1" customHeight="1" x14ac:dyDescent="0.2">
      <c r="A15" s="150"/>
      <c r="B15" s="150"/>
      <c r="C15" s="150"/>
      <c r="D15" s="150"/>
      <c r="E15" s="150"/>
      <c r="F15" s="150">
        <v>311310</v>
      </c>
      <c r="G15" s="159" t="s">
        <v>16</v>
      </c>
      <c r="H15" s="160">
        <v>25000</v>
      </c>
      <c r="I15" s="160">
        <f>J15-H15</f>
        <v>0</v>
      </c>
      <c r="J15" s="160">
        <v>25000</v>
      </c>
      <c r="K15" s="164"/>
      <c r="L15" s="164"/>
      <c r="M15" s="164"/>
      <c r="N15" s="164"/>
      <c r="O15" s="162"/>
      <c r="P15" s="162"/>
      <c r="Q15" s="162"/>
      <c r="R15" s="162"/>
    </row>
    <row r="16" spans="1:18" ht="20.100000000000001" hidden="1" customHeight="1" x14ac:dyDescent="0.2">
      <c r="A16" s="150"/>
      <c r="B16" s="150"/>
      <c r="C16" s="150"/>
      <c r="D16" s="150">
        <v>3114</v>
      </c>
      <c r="E16" s="150"/>
      <c r="F16" s="150"/>
      <c r="G16" s="159" t="s">
        <v>17</v>
      </c>
      <c r="H16" s="160">
        <f t="shared" ref="H16:J17" si="3">H17</f>
        <v>850000</v>
      </c>
      <c r="I16" s="160">
        <f t="shared" si="3"/>
        <v>0</v>
      </c>
      <c r="J16" s="160">
        <f t="shared" si="3"/>
        <v>850000</v>
      </c>
      <c r="K16" s="161"/>
      <c r="L16" s="161"/>
      <c r="M16" s="161"/>
      <c r="N16" s="161"/>
      <c r="O16" s="162"/>
      <c r="P16" s="162"/>
      <c r="Q16" s="162"/>
    </row>
    <row r="17" spans="1:17" ht="20.100000000000001" hidden="1" customHeight="1" x14ac:dyDescent="0.2">
      <c r="A17" s="150"/>
      <c r="B17" s="150"/>
      <c r="C17" s="150"/>
      <c r="D17" s="150"/>
      <c r="E17" s="150">
        <v>31141</v>
      </c>
      <c r="F17" s="150"/>
      <c r="G17" s="159" t="s">
        <v>17</v>
      </c>
      <c r="H17" s="160">
        <f t="shared" si="3"/>
        <v>850000</v>
      </c>
      <c r="I17" s="160">
        <f t="shared" si="3"/>
        <v>0</v>
      </c>
      <c r="J17" s="160">
        <f t="shared" si="3"/>
        <v>850000</v>
      </c>
      <c r="K17" s="163"/>
      <c r="L17" s="163"/>
      <c r="M17" s="163"/>
      <c r="N17" s="163"/>
      <c r="O17" s="162"/>
      <c r="P17" s="162"/>
      <c r="Q17" s="162"/>
    </row>
    <row r="18" spans="1:17" ht="20.100000000000001" hidden="1" customHeight="1" x14ac:dyDescent="0.2">
      <c r="A18" s="150"/>
      <c r="B18" s="150"/>
      <c r="C18" s="150"/>
      <c r="D18" s="150"/>
      <c r="E18" s="150"/>
      <c r="F18" s="150">
        <v>311410</v>
      </c>
      <c r="G18" s="159" t="s">
        <v>17</v>
      </c>
      <c r="H18" s="160">
        <v>850000</v>
      </c>
      <c r="I18" s="160">
        <f>J18-H18</f>
        <v>0</v>
      </c>
      <c r="J18" s="160">
        <v>850000</v>
      </c>
      <c r="K18" s="164"/>
      <c r="L18" s="164"/>
      <c r="M18" s="164"/>
      <c r="N18" s="164"/>
      <c r="O18" s="162"/>
      <c r="P18" s="162"/>
      <c r="Q18" s="162"/>
    </row>
    <row r="19" spans="1:17" s="147" customFormat="1" ht="20.100000000000001" customHeight="1" x14ac:dyDescent="0.2">
      <c r="A19" s="165"/>
      <c r="B19" s="165"/>
      <c r="C19" s="165">
        <v>312</v>
      </c>
      <c r="D19" s="165"/>
      <c r="E19" s="165"/>
      <c r="F19" s="165"/>
      <c r="G19" s="166" t="s">
        <v>18</v>
      </c>
      <c r="H19" s="291">
        <f>H20</f>
        <v>354000</v>
      </c>
      <c r="I19" s="291">
        <f>I20</f>
        <v>0</v>
      </c>
      <c r="J19" s="291">
        <f>J20</f>
        <v>354000</v>
      </c>
      <c r="K19" s="275"/>
      <c r="L19" s="275"/>
      <c r="M19" s="275"/>
      <c r="N19" s="153"/>
      <c r="O19" s="162"/>
      <c r="P19" s="162"/>
      <c r="Q19" s="162"/>
    </row>
    <row r="20" spans="1:17" ht="20.100000000000001" hidden="1" customHeight="1" x14ac:dyDescent="0.2">
      <c r="A20" s="167"/>
      <c r="B20" s="167"/>
      <c r="C20" s="168"/>
      <c r="D20" s="168">
        <v>3121</v>
      </c>
      <c r="E20" s="168"/>
      <c r="F20" s="168"/>
      <c r="G20" s="169" t="s">
        <v>18</v>
      </c>
      <c r="H20" s="160">
        <f>H21+H23+H25+H27+H29+H31</f>
        <v>354000</v>
      </c>
      <c r="I20" s="160">
        <f>I21+I23+I25+I27+I29+I31</f>
        <v>0</v>
      </c>
      <c r="J20" s="160">
        <f>J21+J23+J25+J27+J29+J31</f>
        <v>354000</v>
      </c>
      <c r="K20" s="170"/>
      <c r="L20" s="170"/>
      <c r="M20" s="170"/>
      <c r="N20" s="170"/>
      <c r="O20" s="162"/>
      <c r="P20" s="162"/>
      <c r="Q20" s="162"/>
    </row>
    <row r="21" spans="1:17" ht="20.100000000000001" hidden="1" customHeight="1" x14ac:dyDescent="0.2">
      <c r="A21" s="167"/>
      <c r="B21" s="167"/>
      <c r="C21" s="168"/>
      <c r="D21" s="168"/>
      <c r="E21" s="168">
        <v>31212</v>
      </c>
      <c r="F21" s="168"/>
      <c r="G21" s="169" t="s">
        <v>86</v>
      </c>
      <c r="H21" s="160">
        <f>H22</f>
        <v>50000</v>
      </c>
      <c r="I21" s="160">
        <f>I22</f>
        <v>0</v>
      </c>
      <c r="J21" s="160">
        <f>J22</f>
        <v>50000</v>
      </c>
      <c r="K21" s="171"/>
      <c r="L21" s="171"/>
      <c r="M21" s="171"/>
      <c r="N21" s="171"/>
      <c r="O21" s="162"/>
      <c r="P21" s="162"/>
      <c r="Q21" s="162"/>
    </row>
    <row r="22" spans="1:17" ht="20.100000000000001" hidden="1" customHeight="1" x14ac:dyDescent="0.2">
      <c r="A22" s="167"/>
      <c r="B22" s="167"/>
      <c r="C22" s="168"/>
      <c r="D22" s="168"/>
      <c r="E22" s="168"/>
      <c r="F22" s="168">
        <v>312120</v>
      </c>
      <c r="G22" s="169" t="s">
        <v>86</v>
      </c>
      <c r="H22" s="160">
        <v>50000</v>
      </c>
      <c r="I22" s="160">
        <f>J22-H22</f>
        <v>0</v>
      </c>
      <c r="J22" s="160">
        <v>50000</v>
      </c>
      <c r="K22" s="172"/>
      <c r="L22" s="172"/>
      <c r="M22" s="172"/>
      <c r="N22" s="172"/>
      <c r="O22" s="162"/>
      <c r="P22" s="162"/>
      <c r="Q22" s="162"/>
    </row>
    <row r="23" spans="1:17" ht="20.100000000000001" hidden="1" customHeight="1" x14ac:dyDescent="0.2">
      <c r="A23" s="167"/>
      <c r="B23" s="167"/>
      <c r="C23" s="168"/>
      <c r="D23" s="168"/>
      <c r="E23" s="168">
        <v>31213</v>
      </c>
      <c r="F23" s="168"/>
      <c r="G23" s="169" t="s">
        <v>89</v>
      </c>
      <c r="H23" s="160">
        <f>H24</f>
        <v>40000</v>
      </c>
      <c r="I23" s="160">
        <f>I24</f>
        <v>0</v>
      </c>
      <c r="J23" s="160">
        <f>J24</f>
        <v>40000</v>
      </c>
      <c r="K23" s="171"/>
      <c r="L23" s="171"/>
      <c r="M23" s="171"/>
      <c r="N23" s="171"/>
      <c r="O23" s="162"/>
      <c r="P23" s="162"/>
      <c r="Q23" s="162"/>
    </row>
    <row r="24" spans="1:17" ht="20.100000000000001" hidden="1" customHeight="1" x14ac:dyDescent="0.2">
      <c r="A24" s="167"/>
      <c r="B24" s="167"/>
      <c r="C24" s="168"/>
      <c r="D24" s="168"/>
      <c r="E24" s="168"/>
      <c r="F24" s="168">
        <v>312130</v>
      </c>
      <c r="G24" s="169" t="s">
        <v>89</v>
      </c>
      <c r="H24" s="160">
        <v>40000</v>
      </c>
      <c r="I24" s="160">
        <f>J24-H24</f>
        <v>0</v>
      </c>
      <c r="J24" s="160">
        <v>40000</v>
      </c>
      <c r="K24" s="172"/>
      <c r="L24" s="172"/>
      <c r="M24" s="172"/>
      <c r="N24" s="172"/>
      <c r="O24" s="162"/>
      <c r="P24" s="162"/>
      <c r="Q24" s="162"/>
    </row>
    <row r="25" spans="1:17" ht="20.100000000000001" hidden="1" customHeight="1" x14ac:dyDescent="0.2">
      <c r="A25" s="167"/>
      <c r="B25" s="167"/>
      <c r="C25" s="168"/>
      <c r="D25" s="168"/>
      <c r="E25" s="168">
        <v>31214</v>
      </c>
      <c r="F25" s="168"/>
      <c r="G25" s="169" t="s">
        <v>92</v>
      </c>
      <c r="H25" s="160">
        <f>H26</f>
        <v>24000</v>
      </c>
      <c r="I25" s="160">
        <f>I26</f>
        <v>0</v>
      </c>
      <c r="J25" s="160">
        <f>J26</f>
        <v>24000</v>
      </c>
      <c r="K25" s="171"/>
      <c r="L25" s="171"/>
      <c r="M25" s="171"/>
      <c r="N25" s="171"/>
      <c r="O25" s="162"/>
      <c r="P25" s="162"/>
      <c r="Q25" s="162"/>
    </row>
    <row r="26" spans="1:17" ht="20.100000000000001" hidden="1" customHeight="1" x14ac:dyDescent="0.2">
      <c r="A26" s="167"/>
      <c r="B26" s="167"/>
      <c r="C26" s="168"/>
      <c r="D26" s="168"/>
      <c r="E26" s="168"/>
      <c r="F26" s="168">
        <v>312140</v>
      </c>
      <c r="G26" s="169" t="s">
        <v>92</v>
      </c>
      <c r="H26" s="160">
        <v>24000</v>
      </c>
      <c r="I26" s="160">
        <f>J26-H26</f>
        <v>0</v>
      </c>
      <c r="J26" s="160">
        <v>24000</v>
      </c>
      <c r="K26" s="172"/>
      <c r="L26" s="172"/>
      <c r="M26" s="172"/>
      <c r="N26" s="172"/>
      <c r="O26" s="162"/>
      <c r="P26" s="162"/>
      <c r="Q26" s="162"/>
    </row>
    <row r="27" spans="1:17" ht="25.5" hidden="1" x14ac:dyDescent="0.2">
      <c r="A27" s="167"/>
      <c r="B27" s="167"/>
      <c r="C27" s="168"/>
      <c r="D27" s="168"/>
      <c r="E27" s="168">
        <v>31215</v>
      </c>
      <c r="F27" s="168"/>
      <c r="G27" s="169" t="s">
        <v>95</v>
      </c>
      <c r="H27" s="160">
        <f>H28</f>
        <v>20000</v>
      </c>
      <c r="I27" s="160">
        <f>I28</f>
        <v>0</v>
      </c>
      <c r="J27" s="160">
        <f>J28</f>
        <v>20000</v>
      </c>
      <c r="K27" s="171"/>
      <c r="L27" s="171"/>
      <c r="M27" s="171"/>
      <c r="N27" s="171"/>
      <c r="O27" s="162"/>
      <c r="P27" s="162"/>
      <c r="Q27" s="162"/>
    </row>
    <row r="28" spans="1:17" ht="29.25" hidden="1" customHeight="1" x14ac:dyDescent="0.2">
      <c r="A28" s="167"/>
      <c r="B28" s="167"/>
      <c r="C28" s="168"/>
      <c r="D28" s="168"/>
      <c r="E28" s="168"/>
      <c r="F28" s="168">
        <v>312150</v>
      </c>
      <c r="G28" s="169" t="s">
        <v>95</v>
      </c>
      <c r="H28" s="160">
        <v>20000</v>
      </c>
      <c r="I28" s="160">
        <f>J28-H28</f>
        <v>0</v>
      </c>
      <c r="J28" s="160">
        <v>20000</v>
      </c>
      <c r="K28" s="172"/>
      <c r="L28" s="172"/>
      <c r="M28" s="172"/>
      <c r="N28" s="172"/>
      <c r="O28" s="162"/>
      <c r="P28" s="162"/>
      <c r="Q28" s="162"/>
    </row>
    <row r="29" spans="1:17" ht="20.100000000000001" hidden="1" customHeight="1" x14ac:dyDescent="0.2">
      <c r="A29" s="167"/>
      <c r="B29" s="167"/>
      <c r="C29" s="168"/>
      <c r="D29" s="168"/>
      <c r="E29" s="168">
        <v>31216</v>
      </c>
      <c r="F29" s="168"/>
      <c r="G29" s="169" t="s">
        <v>300</v>
      </c>
      <c r="H29" s="160">
        <f>H30</f>
        <v>90000</v>
      </c>
      <c r="I29" s="160">
        <f>I30</f>
        <v>0</v>
      </c>
      <c r="J29" s="160">
        <f>J30</f>
        <v>90000</v>
      </c>
      <c r="K29" s="171"/>
      <c r="L29" s="171"/>
      <c r="M29" s="171"/>
      <c r="N29" s="171"/>
      <c r="O29" s="162"/>
      <c r="P29" s="162"/>
      <c r="Q29" s="162"/>
    </row>
    <row r="30" spans="1:17" ht="20.100000000000001" hidden="1" customHeight="1" x14ac:dyDescent="0.2">
      <c r="A30" s="167"/>
      <c r="B30" s="167"/>
      <c r="C30" s="168"/>
      <c r="D30" s="168"/>
      <c r="E30" s="168"/>
      <c r="F30" s="168">
        <v>312160</v>
      </c>
      <c r="G30" s="169" t="s">
        <v>300</v>
      </c>
      <c r="H30" s="160">
        <v>90000</v>
      </c>
      <c r="I30" s="160">
        <f>J30-H30</f>
        <v>0</v>
      </c>
      <c r="J30" s="160">
        <v>90000</v>
      </c>
      <c r="K30" s="172"/>
      <c r="L30" s="172"/>
      <c r="M30" s="172"/>
      <c r="N30" s="172"/>
      <c r="O30" s="162"/>
      <c r="P30" s="162"/>
      <c r="Q30" s="162"/>
    </row>
    <row r="31" spans="1:17" ht="20.100000000000001" hidden="1" customHeight="1" x14ac:dyDescent="0.2">
      <c r="A31" s="167"/>
      <c r="B31" s="167"/>
      <c r="C31" s="168"/>
      <c r="D31" s="168"/>
      <c r="E31" s="168">
        <v>31219</v>
      </c>
      <c r="F31" s="168"/>
      <c r="G31" s="169" t="s">
        <v>98</v>
      </c>
      <c r="H31" s="160">
        <f>H32</f>
        <v>130000</v>
      </c>
      <c r="I31" s="160">
        <f>I32</f>
        <v>0</v>
      </c>
      <c r="J31" s="160">
        <f>J32</f>
        <v>130000</v>
      </c>
      <c r="K31" s="171"/>
      <c r="L31" s="171"/>
      <c r="M31" s="171"/>
      <c r="N31" s="171"/>
      <c r="O31" s="162"/>
      <c r="P31" s="162"/>
      <c r="Q31" s="162"/>
    </row>
    <row r="32" spans="1:17" ht="25.5" hidden="1" x14ac:dyDescent="0.2">
      <c r="A32" s="167"/>
      <c r="B32" s="167"/>
      <c r="C32" s="168"/>
      <c r="D32" s="168"/>
      <c r="E32" s="168"/>
      <c r="F32" s="168">
        <v>312190</v>
      </c>
      <c r="G32" s="169" t="s">
        <v>100</v>
      </c>
      <c r="H32" s="160">
        <v>130000</v>
      </c>
      <c r="I32" s="160">
        <f>J32-H32</f>
        <v>0</v>
      </c>
      <c r="J32" s="160">
        <v>130000</v>
      </c>
      <c r="K32" s="172"/>
      <c r="L32" s="172"/>
      <c r="M32" s="172"/>
      <c r="N32" s="172"/>
      <c r="O32" s="162"/>
      <c r="P32" s="162"/>
      <c r="Q32" s="162"/>
    </row>
    <row r="33" spans="1:17" s="147" customFormat="1" ht="20.100000000000001" customHeight="1" x14ac:dyDescent="0.2">
      <c r="A33" s="274"/>
      <c r="B33" s="149"/>
      <c r="C33" s="149">
        <v>313</v>
      </c>
      <c r="D33" s="149"/>
      <c r="E33" s="149"/>
      <c r="F33" s="149"/>
      <c r="G33" s="154" t="s">
        <v>19</v>
      </c>
      <c r="H33" s="291">
        <f>H34+H41</f>
        <v>1556500</v>
      </c>
      <c r="I33" s="291">
        <f>I34+I41</f>
        <v>0</v>
      </c>
      <c r="J33" s="291">
        <f>J34+J41</f>
        <v>1556500</v>
      </c>
      <c r="K33" s="275"/>
      <c r="L33" s="275"/>
      <c r="M33" s="275"/>
      <c r="N33" s="153"/>
      <c r="O33" s="162"/>
      <c r="P33" s="162"/>
      <c r="Q33" s="162"/>
    </row>
    <row r="34" spans="1:17" ht="20.100000000000001" hidden="1" customHeight="1" x14ac:dyDescent="0.2">
      <c r="A34" s="150"/>
      <c r="B34" s="150"/>
      <c r="C34" s="150"/>
      <c r="D34" s="150">
        <v>3132</v>
      </c>
      <c r="E34" s="150"/>
      <c r="F34" s="150"/>
      <c r="G34" s="159" t="s">
        <v>20</v>
      </c>
      <c r="H34" s="160">
        <f>H35+H38</f>
        <v>1393300</v>
      </c>
      <c r="I34" s="160">
        <f>I35+I38</f>
        <v>163200</v>
      </c>
      <c r="J34" s="160">
        <f>J35+J38</f>
        <v>1556500</v>
      </c>
      <c r="K34" s="170"/>
      <c r="L34" s="170"/>
      <c r="M34" s="170"/>
      <c r="N34" s="170"/>
      <c r="O34" s="162"/>
      <c r="P34" s="162"/>
      <c r="Q34" s="162"/>
    </row>
    <row r="35" spans="1:17" ht="20.100000000000001" hidden="1" customHeight="1" x14ac:dyDescent="0.2">
      <c r="A35" s="150"/>
      <c r="B35" s="150"/>
      <c r="C35" s="150"/>
      <c r="D35" s="150"/>
      <c r="E35" s="150">
        <v>31321</v>
      </c>
      <c r="F35" s="150"/>
      <c r="G35" s="159" t="s">
        <v>20</v>
      </c>
      <c r="H35" s="160">
        <f>H36+H37</f>
        <v>1327300</v>
      </c>
      <c r="I35" s="160">
        <f t="shared" ref="I35:J35" si="4">I36+I37</f>
        <v>229200</v>
      </c>
      <c r="J35" s="160">
        <f t="shared" si="4"/>
        <v>1556500</v>
      </c>
      <c r="K35" s="171"/>
      <c r="L35" s="171"/>
      <c r="M35" s="171"/>
      <c r="N35" s="171"/>
      <c r="O35" s="162"/>
      <c r="P35" s="162"/>
      <c r="Q35" s="162"/>
    </row>
    <row r="36" spans="1:17" ht="20.100000000000001" hidden="1" customHeight="1" x14ac:dyDescent="0.2">
      <c r="A36" s="150"/>
      <c r="B36" s="150"/>
      <c r="C36" s="150"/>
      <c r="D36" s="150"/>
      <c r="E36" s="150"/>
      <c r="F36" s="173">
        <v>313210</v>
      </c>
      <c r="G36" s="159" t="s">
        <v>473</v>
      </c>
      <c r="H36" s="160">
        <v>1300000</v>
      </c>
      <c r="I36" s="160">
        <f>J36-H36</f>
        <v>225000</v>
      </c>
      <c r="J36" s="160">
        <v>1525000</v>
      </c>
      <c r="K36" s="172"/>
      <c r="L36" s="172"/>
      <c r="M36" s="172"/>
      <c r="N36" s="172"/>
      <c r="O36" s="162"/>
      <c r="P36" s="162"/>
      <c r="Q36" s="162"/>
    </row>
    <row r="37" spans="1:17" ht="25.5" hidden="1" x14ac:dyDescent="0.2">
      <c r="A37" s="150"/>
      <c r="B37" s="150"/>
      <c r="C37" s="150"/>
      <c r="D37" s="150"/>
      <c r="E37" s="150"/>
      <c r="F37" s="308">
        <v>313210</v>
      </c>
      <c r="G37" s="309" t="s">
        <v>472</v>
      </c>
      <c r="H37" s="303">
        <v>27300</v>
      </c>
      <c r="I37" s="303">
        <f>J37-H37</f>
        <v>4200</v>
      </c>
      <c r="J37" s="303">
        <f>27300+4200</f>
        <v>31500</v>
      </c>
      <c r="K37" s="172"/>
      <c r="L37" s="172"/>
      <c r="M37" s="172"/>
      <c r="N37" s="172"/>
      <c r="O37" s="162"/>
      <c r="P37" s="162"/>
      <c r="Q37" s="162"/>
    </row>
    <row r="38" spans="1:17" ht="25.5" hidden="1" x14ac:dyDescent="0.2">
      <c r="A38" s="150"/>
      <c r="B38" s="150"/>
      <c r="C38" s="150"/>
      <c r="D38" s="150"/>
      <c r="E38" s="150">
        <v>31322</v>
      </c>
      <c r="F38" s="150"/>
      <c r="G38" s="169" t="s">
        <v>102</v>
      </c>
      <c r="H38" s="160">
        <f>H39+H40</f>
        <v>66000</v>
      </c>
      <c r="I38" s="160">
        <f t="shared" ref="I38:J38" si="5">I39+I40</f>
        <v>-66000</v>
      </c>
      <c r="J38" s="160">
        <f t="shared" si="5"/>
        <v>0</v>
      </c>
      <c r="K38" s="171"/>
      <c r="L38" s="171"/>
      <c r="M38" s="171"/>
      <c r="N38" s="171"/>
      <c r="O38" s="162"/>
      <c r="P38" s="162"/>
      <c r="Q38" s="162"/>
    </row>
    <row r="39" spans="1:17" ht="25.5" hidden="1" x14ac:dyDescent="0.2">
      <c r="A39" s="150"/>
      <c r="B39" s="150"/>
      <c r="C39" s="150"/>
      <c r="D39" s="150"/>
      <c r="E39" s="150"/>
      <c r="F39" s="333">
        <v>313220</v>
      </c>
      <c r="G39" s="312" t="s">
        <v>102</v>
      </c>
      <c r="H39" s="160">
        <v>65000</v>
      </c>
      <c r="I39" s="160">
        <f>J39-H39</f>
        <v>-65000</v>
      </c>
      <c r="J39" s="160">
        <v>0</v>
      </c>
      <c r="K39" s="172"/>
      <c r="L39" s="172"/>
      <c r="M39" s="172"/>
      <c r="N39" s="172"/>
      <c r="O39" s="162"/>
      <c r="P39" s="162"/>
      <c r="Q39" s="162"/>
    </row>
    <row r="40" spans="1:17" ht="39.950000000000003" hidden="1" customHeight="1" x14ac:dyDescent="0.2">
      <c r="A40" s="150"/>
      <c r="B40" s="150"/>
      <c r="C40" s="150"/>
      <c r="D40" s="150"/>
      <c r="E40" s="150"/>
      <c r="F40" s="308">
        <v>313220</v>
      </c>
      <c r="G40" s="309" t="s">
        <v>460</v>
      </c>
      <c r="H40" s="303">
        <v>1000</v>
      </c>
      <c r="I40" s="303">
        <f>J40-H40</f>
        <v>-1000</v>
      </c>
      <c r="J40" s="303">
        <v>0</v>
      </c>
      <c r="K40" s="172"/>
      <c r="L40" s="172"/>
      <c r="M40" s="172"/>
      <c r="N40" s="172"/>
      <c r="O40" s="162"/>
      <c r="P40" s="162"/>
      <c r="Q40" s="162"/>
    </row>
    <row r="41" spans="1:17" ht="27.75" hidden="1" customHeight="1" x14ac:dyDescent="0.2">
      <c r="A41" s="173"/>
      <c r="B41" s="173"/>
      <c r="C41" s="173"/>
      <c r="D41" s="173">
        <v>3133</v>
      </c>
      <c r="E41" s="173"/>
      <c r="F41" s="173"/>
      <c r="G41" s="174" t="s">
        <v>21</v>
      </c>
      <c r="H41" s="160">
        <f t="shared" ref="H41:J41" si="6">H42</f>
        <v>163200</v>
      </c>
      <c r="I41" s="160">
        <f t="shared" si="6"/>
        <v>-163200</v>
      </c>
      <c r="J41" s="160">
        <f t="shared" si="6"/>
        <v>0</v>
      </c>
      <c r="K41" s="170"/>
      <c r="L41" s="170"/>
      <c r="M41" s="170"/>
      <c r="N41" s="170"/>
      <c r="O41" s="162"/>
      <c r="P41" s="162"/>
      <c r="Q41" s="162"/>
    </row>
    <row r="42" spans="1:17" ht="27.75" hidden="1" customHeight="1" x14ac:dyDescent="0.2">
      <c r="A42" s="173"/>
      <c r="B42" s="173"/>
      <c r="C42" s="173"/>
      <c r="D42" s="173"/>
      <c r="E42" s="173">
        <v>31332</v>
      </c>
      <c r="F42" s="173"/>
      <c r="G42" s="174" t="s">
        <v>21</v>
      </c>
      <c r="H42" s="160">
        <f>H43+H44</f>
        <v>163200</v>
      </c>
      <c r="I42" s="160">
        <f t="shared" ref="I42:J42" si="7">I43+I44</f>
        <v>-163200</v>
      </c>
      <c r="J42" s="160">
        <f t="shared" si="7"/>
        <v>0</v>
      </c>
      <c r="K42" s="171"/>
      <c r="L42" s="171"/>
      <c r="M42" s="171"/>
      <c r="N42" s="171"/>
      <c r="O42" s="162"/>
      <c r="P42" s="162"/>
      <c r="Q42" s="162"/>
    </row>
    <row r="43" spans="1:17" ht="27.75" hidden="1" customHeight="1" x14ac:dyDescent="0.2">
      <c r="A43" s="173"/>
      <c r="B43" s="173"/>
      <c r="C43" s="173"/>
      <c r="D43" s="173"/>
      <c r="E43" s="173"/>
      <c r="F43" s="333">
        <v>313320</v>
      </c>
      <c r="G43" s="313" t="s">
        <v>21</v>
      </c>
      <c r="H43" s="160">
        <v>160000</v>
      </c>
      <c r="I43" s="160">
        <f>J43-H43</f>
        <v>-160000</v>
      </c>
      <c r="J43" s="160">
        <v>0</v>
      </c>
      <c r="K43" s="172"/>
      <c r="L43" s="172"/>
      <c r="M43" s="172"/>
      <c r="N43" s="172"/>
      <c r="O43" s="162"/>
      <c r="P43" s="162"/>
      <c r="Q43" s="162"/>
    </row>
    <row r="44" spans="1:17" ht="27.75" hidden="1" customHeight="1" x14ac:dyDescent="0.2">
      <c r="A44" s="173"/>
      <c r="B44" s="173"/>
      <c r="C44" s="173"/>
      <c r="D44" s="173"/>
      <c r="E44" s="173"/>
      <c r="F44" s="310">
        <v>313320</v>
      </c>
      <c r="G44" s="311" t="s">
        <v>461</v>
      </c>
      <c r="H44" s="303">
        <v>3200</v>
      </c>
      <c r="I44" s="303">
        <f>J44-H44</f>
        <v>-3200</v>
      </c>
      <c r="J44" s="303">
        <v>0</v>
      </c>
      <c r="K44" s="172"/>
      <c r="L44" s="172"/>
      <c r="M44" s="172"/>
      <c r="N44" s="172"/>
      <c r="O44" s="162"/>
      <c r="P44" s="162"/>
      <c r="Q44" s="162"/>
    </row>
    <row r="45" spans="1:17" ht="20.100000000000001" customHeight="1" x14ac:dyDescent="0.2">
      <c r="A45" s="175"/>
      <c r="B45" s="175">
        <v>32</v>
      </c>
      <c r="C45" s="173"/>
      <c r="D45" s="173"/>
      <c r="E45" s="173"/>
      <c r="F45" s="173"/>
      <c r="G45" s="176" t="s">
        <v>22</v>
      </c>
      <c r="H45" s="177">
        <f>H46+H69+H106+H168+H172</f>
        <v>6327066</v>
      </c>
      <c r="I45" s="177">
        <f>I46+I69+I106+I168+I172</f>
        <v>80599</v>
      </c>
      <c r="J45" s="177">
        <f>J46+J69+J106+J168+J172</f>
        <v>6407665</v>
      </c>
      <c r="K45" s="156"/>
      <c r="L45" s="156"/>
      <c r="M45" s="156"/>
      <c r="N45" s="162"/>
      <c r="O45" s="162"/>
      <c r="P45" s="162"/>
      <c r="Q45" s="162"/>
    </row>
    <row r="46" spans="1:17" s="147" customFormat="1" ht="20.100000000000001" customHeight="1" x14ac:dyDescent="0.2">
      <c r="A46" s="276"/>
      <c r="B46" s="175"/>
      <c r="C46" s="175">
        <v>321</v>
      </c>
      <c r="D46" s="175"/>
      <c r="E46" s="175"/>
      <c r="F46" s="175"/>
      <c r="G46" s="166" t="s">
        <v>23</v>
      </c>
      <c r="H46" s="291">
        <f>H47+H56+H63</f>
        <v>555500</v>
      </c>
      <c r="I46" s="291">
        <f>I47+I56+I63</f>
        <v>0</v>
      </c>
      <c r="J46" s="291">
        <f>J47+J56+J63</f>
        <v>555500</v>
      </c>
      <c r="K46" s="275"/>
      <c r="L46" s="275"/>
      <c r="M46" s="275"/>
      <c r="N46" s="153"/>
      <c r="O46" s="162"/>
      <c r="P46" s="162"/>
      <c r="Q46" s="162"/>
    </row>
    <row r="47" spans="1:17" ht="20.100000000000001" hidden="1" customHeight="1" x14ac:dyDescent="0.2">
      <c r="A47" s="173"/>
      <c r="B47" s="173"/>
      <c r="C47" s="173"/>
      <c r="D47" s="173">
        <v>3211</v>
      </c>
      <c r="E47" s="173"/>
      <c r="F47" s="173"/>
      <c r="G47" s="169" t="s">
        <v>24</v>
      </c>
      <c r="H47" s="160">
        <f>H48+H50+H52+H54</f>
        <v>90000</v>
      </c>
      <c r="I47" s="160">
        <f>I48+I50+I52+I54</f>
        <v>0</v>
      </c>
      <c r="J47" s="160">
        <f>J48+J50+J52+J54</f>
        <v>90000</v>
      </c>
      <c r="K47" s="170"/>
      <c r="L47" s="170"/>
      <c r="M47" s="170"/>
      <c r="N47" s="170"/>
      <c r="O47" s="162"/>
      <c r="P47" s="162"/>
      <c r="Q47" s="162"/>
    </row>
    <row r="48" spans="1:17" ht="20.100000000000001" hidden="1" customHeight="1" x14ac:dyDescent="0.2">
      <c r="A48" s="173"/>
      <c r="B48" s="173"/>
      <c r="C48" s="173"/>
      <c r="D48" s="173"/>
      <c r="E48" s="173">
        <v>32111</v>
      </c>
      <c r="F48" s="173"/>
      <c r="G48" s="169" t="s">
        <v>103</v>
      </c>
      <c r="H48" s="160">
        <f>H49</f>
        <v>30000</v>
      </c>
      <c r="I48" s="160">
        <f>I49</f>
        <v>0</v>
      </c>
      <c r="J48" s="160">
        <f>J49</f>
        <v>30000</v>
      </c>
      <c r="K48" s="171"/>
      <c r="L48" s="171"/>
      <c r="M48" s="171"/>
      <c r="N48" s="171"/>
      <c r="O48" s="162"/>
      <c r="P48" s="162"/>
      <c r="Q48" s="162"/>
    </row>
    <row r="49" spans="1:17" ht="20.100000000000001" hidden="1" customHeight="1" x14ac:dyDescent="0.2">
      <c r="A49" s="173"/>
      <c r="B49" s="173"/>
      <c r="C49" s="173"/>
      <c r="D49" s="173"/>
      <c r="E49" s="173"/>
      <c r="F49" s="173">
        <v>321110</v>
      </c>
      <c r="G49" s="169" t="s">
        <v>103</v>
      </c>
      <c r="H49" s="160">
        <v>30000</v>
      </c>
      <c r="I49" s="160">
        <f>J49-H49</f>
        <v>0</v>
      </c>
      <c r="J49" s="160">
        <v>30000</v>
      </c>
      <c r="K49" s="172"/>
      <c r="L49" s="172"/>
      <c r="M49" s="172"/>
      <c r="N49" s="172"/>
      <c r="O49" s="162"/>
      <c r="P49" s="162"/>
      <c r="Q49" s="162"/>
    </row>
    <row r="50" spans="1:17" ht="25.5" hidden="1" x14ac:dyDescent="0.2">
      <c r="A50" s="173"/>
      <c r="B50" s="173"/>
      <c r="C50" s="173"/>
      <c r="D50" s="173"/>
      <c r="E50" s="173">
        <v>32113</v>
      </c>
      <c r="F50" s="173"/>
      <c r="G50" s="169" t="s">
        <v>104</v>
      </c>
      <c r="H50" s="160">
        <f>H51</f>
        <v>30000</v>
      </c>
      <c r="I50" s="160">
        <f>I51</f>
        <v>0</v>
      </c>
      <c r="J50" s="160">
        <f>J51</f>
        <v>30000</v>
      </c>
      <c r="K50" s="171"/>
      <c r="L50" s="171"/>
      <c r="M50" s="171"/>
      <c r="N50" s="171"/>
      <c r="O50" s="162"/>
      <c r="P50" s="162"/>
      <c r="Q50" s="162"/>
    </row>
    <row r="51" spans="1:17" ht="25.5" hidden="1" x14ac:dyDescent="0.2">
      <c r="A51" s="173"/>
      <c r="B51" s="173"/>
      <c r="C51" s="173"/>
      <c r="D51" s="173"/>
      <c r="E51" s="173"/>
      <c r="F51" s="173">
        <v>321130</v>
      </c>
      <c r="G51" s="169" t="s">
        <v>104</v>
      </c>
      <c r="H51" s="160">
        <v>30000</v>
      </c>
      <c r="I51" s="160">
        <f>J51-H51</f>
        <v>0</v>
      </c>
      <c r="J51" s="160">
        <v>30000</v>
      </c>
      <c r="K51" s="172"/>
      <c r="L51" s="172"/>
      <c r="M51" s="172"/>
      <c r="N51" s="172"/>
      <c r="O51" s="162"/>
      <c r="P51" s="162"/>
      <c r="Q51" s="162"/>
    </row>
    <row r="52" spans="1:17" ht="25.5" hidden="1" x14ac:dyDescent="0.2">
      <c r="A52" s="173"/>
      <c r="B52" s="173"/>
      <c r="C52" s="173"/>
      <c r="D52" s="173"/>
      <c r="E52" s="173">
        <v>32115</v>
      </c>
      <c r="F52" s="173"/>
      <c r="G52" s="169" t="s">
        <v>105</v>
      </c>
      <c r="H52" s="160">
        <f>H53</f>
        <v>15000</v>
      </c>
      <c r="I52" s="160">
        <f>I53</f>
        <v>0</v>
      </c>
      <c r="J52" s="160">
        <f>J53</f>
        <v>15000</v>
      </c>
      <c r="K52" s="171"/>
      <c r="L52" s="171"/>
      <c r="M52" s="171"/>
      <c r="N52" s="171"/>
      <c r="O52" s="162"/>
      <c r="P52" s="162"/>
      <c r="Q52" s="162"/>
    </row>
    <row r="53" spans="1:17" ht="25.5" hidden="1" x14ac:dyDescent="0.2">
      <c r="A53" s="173"/>
      <c r="B53" s="173"/>
      <c r="C53" s="173"/>
      <c r="D53" s="173"/>
      <c r="E53" s="173"/>
      <c r="F53" s="173">
        <v>321150</v>
      </c>
      <c r="G53" s="169" t="s">
        <v>105</v>
      </c>
      <c r="H53" s="160">
        <v>15000</v>
      </c>
      <c r="I53" s="160">
        <f>J53-H53</f>
        <v>0</v>
      </c>
      <c r="J53" s="160">
        <v>15000</v>
      </c>
      <c r="K53" s="172"/>
      <c r="L53" s="172"/>
      <c r="M53" s="172"/>
      <c r="N53" s="172"/>
      <c r="O53" s="162"/>
      <c r="P53" s="162"/>
      <c r="Q53" s="162"/>
    </row>
    <row r="54" spans="1:17" ht="20.100000000000001" hidden="1" customHeight="1" x14ac:dyDescent="0.2">
      <c r="A54" s="173"/>
      <c r="B54" s="173"/>
      <c r="C54" s="173"/>
      <c r="D54" s="173"/>
      <c r="E54" s="173">
        <v>32119</v>
      </c>
      <c r="F54" s="173"/>
      <c r="G54" s="169" t="s">
        <v>106</v>
      </c>
      <c r="H54" s="160">
        <f>H55</f>
        <v>15000</v>
      </c>
      <c r="I54" s="160">
        <f>I55</f>
        <v>0</v>
      </c>
      <c r="J54" s="160">
        <f>J55</f>
        <v>15000</v>
      </c>
      <c r="K54" s="171"/>
      <c r="L54" s="171"/>
      <c r="M54" s="171"/>
      <c r="N54" s="171"/>
      <c r="O54" s="162"/>
      <c r="P54" s="162"/>
      <c r="Q54" s="162"/>
    </row>
    <row r="55" spans="1:17" ht="20.100000000000001" hidden="1" customHeight="1" x14ac:dyDescent="0.2">
      <c r="A55" s="173"/>
      <c r="B55" s="173"/>
      <c r="C55" s="173"/>
      <c r="D55" s="173"/>
      <c r="E55" s="173"/>
      <c r="F55" s="173">
        <v>321190</v>
      </c>
      <c r="G55" s="169" t="s">
        <v>106</v>
      </c>
      <c r="H55" s="160">
        <v>15000</v>
      </c>
      <c r="I55" s="160">
        <f>J55-H55</f>
        <v>0</v>
      </c>
      <c r="J55" s="160">
        <v>15000</v>
      </c>
      <c r="K55" s="172"/>
      <c r="L55" s="172"/>
      <c r="M55" s="172"/>
      <c r="N55" s="172"/>
      <c r="O55" s="162"/>
      <c r="P55" s="162"/>
      <c r="Q55" s="162"/>
    </row>
    <row r="56" spans="1:17" ht="27.75" hidden="1" customHeight="1" x14ac:dyDescent="0.2">
      <c r="A56" s="173"/>
      <c r="B56" s="173"/>
      <c r="C56" s="173"/>
      <c r="D56" s="173">
        <v>3212</v>
      </c>
      <c r="E56" s="173"/>
      <c r="F56" s="173"/>
      <c r="G56" s="169" t="s">
        <v>25</v>
      </c>
      <c r="H56" s="160">
        <f>H57+H61</f>
        <v>350500</v>
      </c>
      <c r="I56" s="160">
        <f>I57+I61</f>
        <v>0</v>
      </c>
      <c r="J56" s="160">
        <f>J57+J61</f>
        <v>350500</v>
      </c>
      <c r="K56" s="170"/>
      <c r="L56" s="170"/>
      <c r="M56" s="170"/>
      <c r="N56" s="170"/>
      <c r="O56" s="162"/>
      <c r="P56" s="162"/>
      <c r="Q56" s="162"/>
    </row>
    <row r="57" spans="1:17" ht="27.75" hidden="1" customHeight="1" x14ac:dyDescent="0.2">
      <c r="A57" s="173"/>
      <c r="B57" s="173"/>
      <c r="C57" s="173"/>
      <c r="D57" s="173"/>
      <c r="E57" s="173">
        <v>32121</v>
      </c>
      <c r="F57" s="173"/>
      <c r="G57" s="169" t="s">
        <v>107</v>
      </c>
      <c r="H57" s="160">
        <f>H58+H59+H60</f>
        <v>280500</v>
      </c>
      <c r="I57" s="160">
        <f t="shared" ref="I57:J57" si="8">I58+I59+I60</f>
        <v>0</v>
      </c>
      <c r="J57" s="160">
        <f t="shared" si="8"/>
        <v>280500</v>
      </c>
      <c r="K57" s="171"/>
      <c r="L57" s="171"/>
      <c r="M57" s="171"/>
      <c r="N57" s="171"/>
      <c r="O57" s="162"/>
      <c r="P57" s="162"/>
      <c r="Q57" s="162"/>
    </row>
    <row r="58" spans="1:17" ht="27.75" hidden="1" customHeight="1" x14ac:dyDescent="0.2">
      <c r="A58" s="173"/>
      <c r="B58" s="173"/>
      <c r="C58" s="173"/>
      <c r="D58" s="173"/>
      <c r="E58" s="173"/>
      <c r="F58" s="173">
        <v>321210</v>
      </c>
      <c r="G58" s="169" t="s">
        <v>107</v>
      </c>
      <c r="H58" s="160">
        <v>250000</v>
      </c>
      <c r="I58" s="160">
        <f>J58-H58</f>
        <v>0</v>
      </c>
      <c r="J58" s="160">
        <v>250000</v>
      </c>
      <c r="K58" s="172"/>
      <c r="L58" s="172"/>
      <c r="M58" s="172"/>
      <c r="N58" s="172"/>
      <c r="O58" s="162"/>
      <c r="P58" s="162"/>
      <c r="Q58" s="162"/>
    </row>
    <row r="59" spans="1:17" ht="27.75" hidden="1" customHeight="1" x14ac:dyDescent="0.2">
      <c r="A59" s="173"/>
      <c r="B59" s="173"/>
      <c r="C59" s="173"/>
      <c r="D59" s="173"/>
      <c r="E59" s="173"/>
      <c r="F59" s="312">
        <v>321210</v>
      </c>
      <c r="G59" s="312" t="s">
        <v>107</v>
      </c>
      <c r="H59" s="303">
        <v>15500</v>
      </c>
      <c r="I59" s="160">
        <f>J59-H59</f>
        <v>0</v>
      </c>
      <c r="J59" s="160">
        <v>15500</v>
      </c>
      <c r="K59" s="172"/>
      <c r="L59" s="172"/>
      <c r="M59" s="172"/>
      <c r="N59" s="172"/>
      <c r="O59" s="162"/>
      <c r="P59" s="162"/>
      <c r="Q59" s="162"/>
    </row>
    <row r="60" spans="1:17" ht="27.75" hidden="1" customHeight="1" x14ac:dyDescent="0.2">
      <c r="A60" s="173"/>
      <c r="B60" s="173"/>
      <c r="C60" s="173"/>
      <c r="D60" s="173"/>
      <c r="E60" s="173"/>
      <c r="F60" s="328">
        <v>321210</v>
      </c>
      <c r="G60" s="311" t="s">
        <v>107</v>
      </c>
      <c r="H60" s="303">
        <v>15000</v>
      </c>
      <c r="I60" s="160">
        <f>J60-H60</f>
        <v>0</v>
      </c>
      <c r="J60" s="160">
        <v>15000</v>
      </c>
      <c r="K60" s="172"/>
      <c r="L60" s="172"/>
      <c r="M60" s="172"/>
      <c r="N60" s="172"/>
      <c r="O60" s="162"/>
      <c r="P60" s="162"/>
      <c r="Q60" s="162"/>
    </row>
    <row r="61" spans="1:17" s="179" customFormat="1" ht="27.75" hidden="1" customHeight="1" x14ac:dyDescent="0.2">
      <c r="A61" s="173"/>
      <c r="B61" s="173"/>
      <c r="C61" s="173"/>
      <c r="D61" s="173"/>
      <c r="E61" s="173">
        <v>32123</v>
      </c>
      <c r="F61" s="173"/>
      <c r="G61" s="169" t="s">
        <v>319</v>
      </c>
      <c r="H61" s="178">
        <f>H62</f>
        <v>70000</v>
      </c>
      <c r="I61" s="178">
        <f>I62</f>
        <v>0</v>
      </c>
      <c r="J61" s="178">
        <f>J62</f>
        <v>70000</v>
      </c>
      <c r="K61" s="163"/>
      <c r="L61" s="163"/>
      <c r="M61" s="163"/>
      <c r="N61" s="163"/>
      <c r="O61" s="162"/>
      <c r="P61" s="162"/>
      <c r="Q61" s="162"/>
    </row>
    <row r="62" spans="1:17" ht="27.75" hidden="1" customHeight="1" x14ac:dyDescent="0.2">
      <c r="A62" s="173"/>
      <c r="B62" s="173"/>
      <c r="C62" s="173"/>
      <c r="D62" s="173"/>
      <c r="E62" s="173"/>
      <c r="F62" s="173">
        <v>321230</v>
      </c>
      <c r="G62" s="169" t="s">
        <v>319</v>
      </c>
      <c r="H62" s="160">
        <v>70000</v>
      </c>
      <c r="I62" s="160">
        <f>J62-H62</f>
        <v>0</v>
      </c>
      <c r="J62" s="160">
        <v>70000</v>
      </c>
      <c r="K62" s="172"/>
      <c r="L62" s="172"/>
      <c r="M62" s="172"/>
      <c r="N62" s="172"/>
      <c r="O62" s="162"/>
      <c r="P62" s="162"/>
      <c r="Q62" s="162"/>
    </row>
    <row r="63" spans="1:17" ht="20.100000000000001" hidden="1" customHeight="1" x14ac:dyDescent="0.2">
      <c r="A63" s="173"/>
      <c r="B63" s="173"/>
      <c r="C63" s="173"/>
      <c r="D63" s="173">
        <v>3213</v>
      </c>
      <c r="E63" s="173"/>
      <c r="F63" s="173"/>
      <c r="G63" s="169" t="s">
        <v>26</v>
      </c>
      <c r="H63" s="160">
        <f>H64+H67</f>
        <v>115000</v>
      </c>
      <c r="I63" s="160">
        <f>I64+I67</f>
        <v>0</v>
      </c>
      <c r="J63" s="160">
        <f>J64+J67</f>
        <v>115000</v>
      </c>
      <c r="K63" s="170"/>
      <c r="L63" s="170"/>
      <c r="M63" s="170"/>
      <c r="N63" s="170"/>
      <c r="O63" s="162"/>
      <c r="P63" s="162"/>
      <c r="Q63" s="162"/>
    </row>
    <row r="64" spans="1:17" ht="20.100000000000001" hidden="1" customHeight="1" x14ac:dyDescent="0.2">
      <c r="A64" s="173"/>
      <c r="B64" s="173"/>
      <c r="C64" s="173"/>
      <c r="D64" s="173"/>
      <c r="E64" s="180">
        <v>32131</v>
      </c>
      <c r="F64" s="173"/>
      <c r="G64" s="169" t="s">
        <v>110</v>
      </c>
      <c r="H64" s="160">
        <f>H66+H65</f>
        <v>95000</v>
      </c>
      <c r="I64" s="178">
        <f>I66+I65</f>
        <v>0</v>
      </c>
      <c r="J64" s="160">
        <f>J66+J65</f>
        <v>95000</v>
      </c>
      <c r="K64" s="171"/>
      <c r="L64" s="171"/>
      <c r="M64" s="171"/>
      <c r="N64" s="171"/>
      <c r="O64" s="162"/>
      <c r="P64" s="162"/>
      <c r="Q64" s="162"/>
    </row>
    <row r="65" spans="1:18" ht="20.100000000000001" hidden="1" customHeight="1" x14ac:dyDescent="0.2">
      <c r="A65" s="173"/>
      <c r="B65" s="173"/>
      <c r="C65" s="173"/>
      <c r="D65" s="173"/>
      <c r="E65" s="173"/>
      <c r="F65" s="173">
        <v>321310</v>
      </c>
      <c r="G65" s="169" t="s">
        <v>321</v>
      </c>
      <c r="H65" s="160">
        <v>70000</v>
      </c>
      <c r="I65" s="160">
        <f t="shared" ref="I65:I66" si="9">J65-H65</f>
        <v>0</v>
      </c>
      <c r="J65" s="160">
        <v>70000</v>
      </c>
      <c r="K65" s="172"/>
      <c r="L65" s="172"/>
      <c r="M65" s="172"/>
      <c r="N65" s="172"/>
      <c r="O65" s="162"/>
      <c r="P65" s="162"/>
      <c r="Q65" s="162"/>
    </row>
    <row r="66" spans="1:18" ht="20.100000000000001" hidden="1" customHeight="1" x14ac:dyDescent="0.2">
      <c r="A66" s="173"/>
      <c r="B66" s="173"/>
      <c r="C66" s="173"/>
      <c r="D66" s="173"/>
      <c r="E66" s="173"/>
      <c r="F66" s="173">
        <v>321311</v>
      </c>
      <c r="G66" s="169" t="s">
        <v>322</v>
      </c>
      <c r="H66" s="160">
        <v>25000</v>
      </c>
      <c r="I66" s="160">
        <f t="shared" si="9"/>
        <v>0</v>
      </c>
      <c r="J66" s="160">
        <v>25000</v>
      </c>
      <c r="K66" s="172"/>
      <c r="L66" s="172"/>
      <c r="M66" s="172"/>
      <c r="N66" s="172"/>
      <c r="O66" s="162"/>
      <c r="P66" s="162"/>
      <c r="Q66" s="162"/>
    </row>
    <row r="67" spans="1:18" ht="20.100000000000001" hidden="1" customHeight="1" x14ac:dyDescent="0.2">
      <c r="A67" s="173"/>
      <c r="B67" s="173"/>
      <c r="C67" s="173"/>
      <c r="D67" s="173"/>
      <c r="E67" s="173">
        <v>32132</v>
      </c>
      <c r="F67" s="173"/>
      <c r="G67" s="169" t="s">
        <v>116</v>
      </c>
      <c r="H67" s="160">
        <f>H68</f>
        <v>20000</v>
      </c>
      <c r="I67" s="160">
        <f>I68</f>
        <v>0</v>
      </c>
      <c r="J67" s="160">
        <f>J68</f>
        <v>20000</v>
      </c>
      <c r="K67" s="171"/>
      <c r="L67" s="171"/>
      <c r="M67" s="171"/>
      <c r="N67" s="171"/>
      <c r="O67" s="162"/>
      <c r="P67" s="162"/>
      <c r="Q67" s="162"/>
    </row>
    <row r="68" spans="1:18" ht="20.100000000000001" hidden="1" customHeight="1" x14ac:dyDescent="0.2">
      <c r="A68" s="173"/>
      <c r="B68" s="173"/>
      <c r="C68" s="173"/>
      <c r="D68" s="173"/>
      <c r="E68" s="173"/>
      <c r="F68" s="173">
        <v>321320</v>
      </c>
      <c r="G68" s="169" t="s">
        <v>116</v>
      </c>
      <c r="H68" s="160">
        <v>20000</v>
      </c>
      <c r="I68" s="160">
        <f>J68-H68</f>
        <v>0</v>
      </c>
      <c r="J68" s="160">
        <v>20000</v>
      </c>
      <c r="K68" s="172"/>
      <c r="L68" s="172"/>
      <c r="M68" s="172"/>
      <c r="N68" s="172"/>
      <c r="O68" s="162"/>
      <c r="P68" s="162"/>
      <c r="Q68" s="162"/>
    </row>
    <row r="69" spans="1:18" s="147" customFormat="1" ht="20.100000000000001" customHeight="1" x14ac:dyDescent="0.2">
      <c r="A69" s="276"/>
      <c r="B69" s="175"/>
      <c r="C69" s="175">
        <v>322</v>
      </c>
      <c r="D69" s="175"/>
      <c r="E69" s="175"/>
      <c r="F69" s="175"/>
      <c r="G69" s="292" t="s">
        <v>27</v>
      </c>
      <c r="H69" s="291">
        <f>H70+H82+H87+H95+H98+H103</f>
        <v>2698000</v>
      </c>
      <c r="I69" s="291">
        <f>I70+I82+I87+I95+I98+I103</f>
        <v>10599</v>
      </c>
      <c r="J69" s="291">
        <f>J70+J82+J87+J95+J98+J103</f>
        <v>2708599</v>
      </c>
      <c r="K69" s="275"/>
      <c r="L69" s="275"/>
      <c r="M69" s="275"/>
      <c r="N69" s="153"/>
      <c r="O69" s="162"/>
      <c r="P69" s="162"/>
      <c r="Q69" s="162"/>
      <c r="R69" s="158"/>
    </row>
    <row r="70" spans="1:18" ht="20.100000000000001" hidden="1" customHeight="1" x14ac:dyDescent="0.2">
      <c r="A70" s="173"/>
      <c r="B70" s="173"/>
      <c r="C70" s="173"/>
      <c r="D70" s="173">
        <v>3221</v>
      </c>
      <c r="E70" s="173"/>
      <c r="F70" s="173"/>
      <c r="G70" s="174" t="s">
        <v>28</v>
      </c>
      <c r="H70" s="160">
        <f>H71+H74+H76+H78+H80</f>
        <v>220000</v>
      </c>
      <c r="I70" s="160">
        <f>I71+I74+I76+I78+I80</f>
        <v>0</v>
      </c>
      <c r="J70" s="160">
        <f>J71+J74+J76+J78+J80</f>
        <v>220000</v>
      </c>
      <c r="K70" s="170"/>
      <c r="L70" s="170"/>
      <c r="M70" s="170"/>
      <c r="N70" s="170"/>
      <c r="O70" s="162"/>
      <c r="P70" s="162"/>
      <c r="Q70" s="162"/>
    </row>
    <row r="71" spans="1:18" ht="20.100000000000001" hidden="1" customHeight="1" x14ac:dyDescent="0.2">
      <c r="A71" s="173"/>
      <c r="B71" s="173"/>
      <c r="C71" s="173"/>
      <c r="D71" s="173"/>
      <c r="E71" s="173">
        <v>32211</v>
      </c>
      <c r="F71" s="173"/>
      <c r="G71" s="174" t="s">
        <v>382</v>
      </c>
      <c r="H71" s="160">
        <f>H72+H73</f>
        <v>115000</v>
      </c>
      <c r="I71" s="160">
        <f>I72+I73</f>
        <v>0</v>
      </c>
      <c r="J71" s="160">
        <f>J72+J73</f>
        <v>115000</v>
      </c>
      <c r="K71" s="171"/>
      <c r="L71" s="171"/>
      <c r="M71" s="171"/>
      <c r="N71" s="171"/>
      <c r="O71" s="162"/>
      <c r="P71" s="162"/>
      <c r="Q71" s="162"/>
    </row>
    <row r="72" spans="1:18" ht="20.100000000000001" hidden="1" customHeight="1" x14ac:dyDescent="0.2">
      <c r="A72" s="173"/>
      <c r="B72" s="173"/>
      <c r="C72" s="173"/>
      <c r="D72" s="173"/>
      <c r="E72" s="173"/>
      <c r="F72" s="173">
        <v>322110</v>
      </c>
      <c r="G72" s="174" t="s">
        <v>382</v>
      </c>
      <c r="H72" s="160">
        <v>60000</v>
      </c>
      <c r="I72" s="160">
        <f t="shared" ref="I72:I73" si="10">J72-H72</f>
        <v>0</v>
      </c>
      <c r="J72" s="160">
        <v>60000</v>
      </c>
      <c r="K72" s="172"/>
      <c r="L72" s="172"/>
      <c r="M72" s="172"/>
      <c r="N72" s="172"/>
      <c r="O72" s="162"/>
      <c r="P72" s="162"/>
      <c r="Q72" s="162"/>
    </row>
    <row r="73" spans="1:18" ht="20.100000000000001" hidden="1" customHeight="1" x14ac:dyDescent="0.2">
      <c r="A73" s="173"/>
      <c r="B73" s="173"/>
      <c r="C73" s="173"/>
      <c r="D73" s="173"/>
      <c r="E73" s="173"/>
      <c r="F73" s="173">
        <v>322111</v>
      </c>
      <c r="G73" s="174" t="s">
        <v>323</v>
      </c>
      <c r="H73" s="160">
        <v>55000</v>
      </c>
      <c r="I73" s="160">
        <f t="shared" si="10"/>
        <v>0</v>
      </c>
      <c r="J73" s="160">
        <v>55000</v>
      </c>
      <c r="K73" s="172"/>
      <c r="L73" s="172"/>
      <c r="M73" s="172"/>
      <c r="N73" s="172"/>
      <c r="O73" s="162"/>
      <c r="P73" s="162"/>
      <c r="Q73" s="162"/>
    </row>
    <row r="74" spans="1:18" ht="25.5" hidden="1" x14ac:dyDescent="0.2">
      <c r="A74" s="173"/>
      <c r="B74" s="173"/>
      <c r="C74" s="173"/>
      <c r="D74" s="173"/>
      <c r="E74" s="173">
        <v>32212</v>
      </c>
      <c r="F74" s="173"/>
      <c r="G74" s="174" t="s">
        <v>125</v>
      </c>
      <c r="H74" s="160">
        <f>H75</f>
        <v>20000</v>
      </c>
      <c r="I74" s="160">
        <f>I75</f>
        <v>0</v>
      </c>
      <c r="J74" s="160">
        <f>J75</f>
        <v>20000</v>
      </c>
      <c r="K74" s="171"/>
      <c r="L74" s="171"/>
      <c r="M74" s="171"/>
      <c r="N74" s="171"/>
      <c r="O74" s="162"/>
      <c r="P74" s="162"/>
      <c r="Q74" s="162"/>
    </row>
    <row r="75" spans="1:18" ht="25.5" hidden="1" x14ac:dyDescent="0.2">
      <c r="A75" s="173"/>
      <c r="B75" s="173"/>
      <c r="C75" s="173"/>
      <c r="D75" s="173"/>
      <c r="E75" s="173"/>
      <c r="F75" s="173">
        <v>322120</v>
      </c>
      <c r="G75" s="174" t="s">
        <v>125</v>
      </c>
      <c r="H75" s="160">
        <v>20000</v>
      </c>
      <c r="I75" s="160">
        <f>J75-H75</f>
        <v>0</v>
      </c>
      <c r="J75" s="160">
        <v>20000</v>
      </c>
      <c r="K75" s="172"/>
      <c r="L75" s="172"/>
      <c r="M75" s="172"/>
      <c r="N75" s="172"/>
      <c r="O75" s="162"/>
      <c r="P75" s="162"/>
      <c r="Q75" s="162"/>
    </row>
    <row r="76" spans="1:18" ht="32.25" hidden="1" customHeight="1" x14ac:dyDescent="0.2">
      <c r="A76" s="173"/>
      <c r="B76" s="173"/>
      <c r="C76" s="173"/>
      <c r="D76" s="173"/>
      <c r="E76" s="173">
        <v>32214</v>
      </c>
      <c r="F76" s="173"/>
      <c r="G76" s="174" t="s">
        <v>128</v>
      </c>
      <c r="H76" s="160">
        <f>H77</f>
        <v>25000</v>
      </c>
      <c r="I76" s="160">
        <f>I77</f>
        <v>0</v>
      </c>
      <c r="J76" s="160">
        <f>J77</f>
        <v>25000</v>
      </c>
      <c r="K76" s="171"/>
      <c r="L76" s="171"/>
      <c r="M76" s="171"/>
      <c r="N76" s="171"/>
      <c r="O76" s="162"/>
      <c r="P76" s="162"/>
      <c r="Q76" s="162"/>
    </row>
    <row r="77" spans="1:18" ht="20.100000000000001" hidden="1" customHeight="1" x14ac:dyDescent="0.2">
      <c r="A77" s="173"/>
      <c r="B77" s="173"/>
      <c r="C77" s="173"/>
      <c r="D77" s="173"/>
      <c r="E77" s="173"/>
      <c r="F77" s="173">
        <v>322140</v>
      </c>
      <c r="G77" s="174" t="s">
        <v>128</v>
      </c>
      <c r="H77" s="160">
        <v>25000</v>
      </c>
      <c r="I77" s="160">
        <f>J77-H77</f>
        <v>0</v>
      </c>
      <c r="J77" s="160">
        <v>25000</v>
      </c>
      <c r="K77" s="172"/>
      <c r="L77" s="172"/>
      <c r="M77" s="172"/>
      <c r="N77" s="172"/>
      <c r="O77" s="162"/>
      <c r="P77" s="162"/>
      <c r="Q77" s="162"/>
    </row>
    <row r="78" spans="1:18" ht="20.100000000000001" hidden="1" customHeight="1" x14ac:dyDescent="0.2">
      <c r="A78" s="173"/>
      <c r="B78" s="173"/>
      <c r="C78" s="173"/>
      <c r="D78" s="173"/>
      <c r="E78" s="173">
        <v>32216</v>
      </c>
      <c r="F78" s="173"/>
      <c r="G78" s="174" t="s">
        <v>131</v>
      </c>
      <c r="H78" s="160">
        <f>H79</f>
        <v>35000</v>
      </c>
      <c r="I78" s="160">
        <f>I79</f>
        <v>0</v>
      </c>
      <c r="J78" s="160">
        <f>J79</f>
        <v>35000</v>
      </c>
      <c r="K78" s="171"/>
      <c r="L78" s="171"/>
      <c r="M78" s="171"/>
      <c r="N78" s="171"/>
      <c r="O78" s="162"/>
      <c r="P78" s="162"/>
      <c r="Q78" s="162"/>
    </row>
    <row r="79" spans="1:18" ht="20.100000000000001" hidden="1" customHeight="1" x14ac:dyDescent="0.2">
      <c r="A79" s="173"/>
      <c r="B79" s="173"/>
      <c r="C79" s="173"/>
      <c r="D79" s="173"/>
      <c r="E79" s="173"/>
      <c r="F79" s="173">
        <v>322160</v>
      </c>
      <c r="G79" s="174" t="s">
        <v>131</v>
      </c>
      <c r="H79" s="160">
        <v>35000</v>
      </c>
      <c r="I79" s="160">
        <f>J79-H79</f>
        <v>0</v>
      </c>
      <c r="J79" s="160">
        <v>35000</v>
      </c>
      <c r="K79" s="172"/>
      <c r="L79" s="172"/>
      <c r="M79" s="172"/>
      <c r="N79" s="172"/>
      <c r="O79" s="162"/>
      <c r="P79" s="162"/>
      <c r="Q79" s="162"/>
    </row>
    <row r="80" spans="1:18" ht="25.5" hidden="1" x14ac:dyDescent="0.2">
      <c r="A80" s="173"/>
      <c r="B80" s="173"/>
      <c r="C80" s="173"/>
      <c r="D80" s="173"/>
      <c r="E80" s="173">
        <v>32219</v>
      </c>
      <c r="F80" s="173"/>
      <c r="G80" s="174" t="s">
        <v>134</v>
      </c>
      <c r="H80" s="160">
        <f>H81</f>
        <v>25000</v>
      </c>
      <c r="I80" s="160">
        <f>I81</f>
        <v>0</v>
      </c>
      <c r="J80" s="160">
        <f>J81</f>
        <v>25000</v>
      </c>
      <c r="K80" s="171"/>
      <c r="L80" s="171"/>
      <c r="M80" s="171"/>
      <c r="N80" s="171"/>
      <c r="O80" s="162"/>
      <c r="P80" s="162"/>
      <c r="Q80" s="162"/>
    </row>
    <row r="81" spans="1:17" ht="25.5" hidden="1" x14ac:dyDescent="0.2">
      <c r="A81" s="173"/>
      <c r="B81" s="173"/>
      <c r="C81" s="173"/>
      <c r="D81" s="173"/>
      <c r="E81" s="173"/>
      <c r="F81" s="173">
        <v>322190</v>
      </c>
      <c r="G81" s="174" t="s">
        <v>134</v>
      </c>
      <c r="H81" s="160">
        <v>25000</v>
      </c>
      <c r="I81" s="160">
        <f>J81-H81</f>
        <v>0</v>
      </c>
      <c r="J81" s="160">
        <v>25000</v>
      </c>
      <c r="K81" s="172"/>
      <c r="L81" s="172"/>
      <c r="M81" s="172"/>
      <c r="N81" s="172"/>
      <c r="O81" s="162"/>
      <c r="P81" s="162"/>
      <c r="Q81" s="162"/>
    </row>
    <row r="82" spans="1:17" ht="20.100000000000001" hidden="1" customHeight="1" x14ac:dyDescent="0.2">
      <c r="A82" s="173"/>
      <c r="B82" s="173"/>
      <c r="C82" s="173"/>
      <c r="D82" s="173">
        <v>3222</v>
      </c>
      <c r="E82" s="173"/>
      <c r="F82" s="173"/>
      <c r="G82" s="174" t="s">
        <v>29</v>
      </c>
      <c r="H82" s="160">
        <f>H83+H85</f>
        <v>2150000</v>
      </c>
      <c r="I82" s="160">
        <f>I83+I85</f>
        <v>0</v>
      </c>
      <c r="J82" s="160">
        <f>J83+J85</f>
        <v>2150000</v>
      </c>
      <c r="K82" s="170"/>
      <c r="L82" s="170"/>
      <c r="M82" s="170"/>
      <c r="N82" s="170"/>
      <c r="O82" s="162"/>
      <c r="P82" s="162"/>
      <c r="Q82" s="162"/>
    </row>
    <row r="83" spans="1:17" ht="20.100000000000001" hidden="1" customHeight="1" x14ac:dyDescent="0.2">
      <c r="A83" s="173"/>
      <c r="B83" s="173"/>
      <c r="C83" s="173"/>
      <c r="D83" s="173"/>
      <c r="E83" s="173">
        <v>32221</v>
      </c>
      <c r="F83" s="173"/>
      <c r="G83" s="174" t="s">
        <v>137</v>
      </c>
      <c r="H83" s="160">
        <f>H84</f>
        <v>1600000</v>
      </c>
      <c r="I83" s="160">
        <f>I84</f>
        <v>0</v>
      </c>
      <c r="J83" s="160">
        <f>J84</f>
        <v>1600000</v>
      </c>
      <c r="K83" s="171"/>
      <c r="L83" s="171"/>
      <c r="M83" s="171"/>
      <c r="N83" s="171"/>
      <c r="O83" s="162"/>
      <c r="P83" s="162"/>
      <c r="Q83" s="162"/>
    </row>
    <row r="84" spans="1:17" s="184" customFormat="1" ht="20.100000000000001" hidden="1" customHeight="1" x14ac:dyDescent="0.2">
      <c r="A84" s="181"/>
      <c r="B84" s="173"/>
      <c r="C84" s="173"/>
      <c r="D84" s="173"/>
      <c r="E84" s="173"/>
      <c r="F84" s="173">
        <v>322210</v>
      </c>
      <c r="G84" s="174" t="s">
        <v>137</v>
      </c>
      <c r="H84" s="160">
        <v>1600000</v>
      </c>
      <c r="I84" s="160">
        <f>J84-H84</f>
        <v>0</v>
      </c>
      <c r="J84" s="160">
        <v>1600000</v>
      </c>
      <c r="K84" s="172"/>
      <c r="L84" s="172"/>
      <c r="M84" s="172"/>
      <c r="N84" s="182"/>
      <c r="O84" s="162"/>
      <c r="P84" s="162"/>
      <c r="Q84" s="162"/>
    </row>
    <row r="85" spans="1:17" ht="20.100000000000001" hidden="1" customHeight="1" x14ac:dyDescent="0.2">
      <c r="A85" s="173"/>
      <c r="B85" s="173"/>
      <c r="C85" s="173"/>
      <c r="D85" s="173"/>
      <c r="E85" s="173">
        <v>32222</v>
      </c>
      <c r="F85" s="173"/>
      <c r="G85" s="174" t="s">
        <v>140</v>
      </c>
      <c r="H85" s="160">
        <f>H86</f>
        <v>550000</v>
      </c>
      <c r="I85" s="160">
        <f>I86</f>
        <v>0</v>
      </c>
      <c r="J85" s="160">
        <f>J86</f>
        <v>550000</v>
      </c>
      <c r="K85" s="171"/>
      <c r="L85" s="171"/>
      <c r="M85" s="171"/>
      <c r="N85" s="171"/>
      <c r="O85" s="162"/>
      <c r="P85" s="162"/>
      <c r="Q85" s="162"/>
    </row>
    <row r="86" spans="1:17" ht="20.100000000000001" hidden="1" customHeight="1" x14ac:dyDescent="0.2">
      <c r="A86" s="173"/>
      <c r="B86" s="173"/>
      <c r="C86" s="173"/>
      <c r="D86" s="173"/>
      <c r="E86" s="173"/>
      <c r="F86" s="173">
        <v>322220</v>
      </c>
      <c r="G86" s="174" t="s">
        <v>140</v>
      </c>
      <c r="H86" s="160">
        <v>550000</v>
      </c>
      <c r="I86" s="160">
        <f>J86-H86</f>
        <v>0</v>
      </c>
      <c r="J86" s="160">
        <v>550000</v>
      </c>
      <c r="K86" s="172"/>
      <c r="L86" s="172"/>
      <c r="M86" s="172"/>
      <c r="N86" s="172"/>
      <c r="O86" s="162"/>
      <c r="P86" s="162"/>
      <c r="Q86" s="162"/>
    </row>
    <row r="87" spans="1:17" ht="20.100000000000001" hidden="1" customHeight="1" x14ac:dyDescent="0.2">
      <c r="A87" s="173"/>
      <c r="B87" s="173"/>
      <c r="C87" s="173"/>
      <c r="D87" s="173">
        <v>3223</v>
      </c>
      <c r="E87" s="173"/>
      <c r="F87" s="173"/>
      <c r="G87" s="174" t="s">
        <v>30</v>
      </c>
      <c r="H87" s="160">
        <f>H88+H91+H93</f>
        <v>240000</v>
      </c>
      <c r="I87" s="160">
        <f>I88+I91+I93</f>
        <v>10599</v>
      </c>
      <c r="J87" s="160">
        <f>J88+J91+J93</f>
        <v>250599</v>
      </c>
      <c r="K87" s="170"/>
      <c r="L87" s="170"/>
      <c r="M87" s="170"/>
      <c r="N87" s="170"/>
      <c r="O87" s="162"/>
      <c r="P87" s="162"/>
      <c r="Q87" s="162"/>
    </row>
    <row r="88" spans="1:17" ht="20.100000000000001" hidden="1" customHeight="1" x14ac:dyDescent="0.2">
      <c r="A88" s="173"/>
      <c r="B88" s="173"/>
      <c r="C88" s="173"/>
      <c r="D88" s="173"/>
      <c r="E88" s="173">
        <v>32231</v>
      </c>
      <c r="F88" s="173"/>
      <c r="G88" s="174" t="s">
        <v>143</v>
      </c>
      <c r="H88" s="160">
        <f>H89+H90</f>
        <v>100000</v>
      </c>
      <c r="I88" s="160">
        <f>I89+I90</f>
        <v>0</v>
      </c>
      <c r="J88" s="160">
        <f>J89+J90</f>
        <v>100000</v>
      </c>
      <c r="K88" s="171"/>
      <c r="L88" s="171"/>
      <c r="M88" s="171"/>
      <c r="N88" s="171"/>
      <c r="O88" s="162"/>
      <c r="P88" s="162"/>
      <c r="Q88" s="162"/>
    </row>
    <row r="89" spans="1:17" ht="20.100000000000001" hidden="1" customHeight="1" x14ac:dyDescent="0.2">
      <c r="A89" s="173"/>
      <c r="B89" s="173"/>
      <c r="C89" s="173"/>
      <c r="D89" s="173"/>
      <c r="E89" s="173"/>
      <c r="F89" s="173">
        <v>322310</v>
      </c>
      <c r="G89" s="174" t="s">
        <v>143</v>
      </c>
      <c r="H89" s="160">
        <v>50000</v>
      </c>
      <c r="I89" s="160">
        <f t="shared" ref="I89:I90" si="11">J89-H89</f>
        <v>0</v>
      </c>
      <c r="J89" s="160">
        <v>50000</v>
      </c>
      <c r="K89" s="172"/>
      <c r="L89" s="172"/>
      <c r="M89" s="172"/>
      <c r="N89" s="172"/>
      <c r="O89" s="162"/>
      <c r="P89" s="162"/>
      <c r="Q89" s="162"/>
    </row>
    <row r="90" spans="1:17" ht="20.100000000000001" hidden="1" customHeight="1" x14ac:dyDescent="0.2">
      <c r="A90" s="173"/>
      <c r="B90" s="173"/>
      <c r="C90" s="173"/>
      <c r="D90" s="173"/>
      <c r="E90" s="173"/>
      <c r="F90" s="173">
        <v>322311</v>
      </c>
      <c r="G90" s="174" t="s">
        <v>146</v>
      </c>
      <c r="H90" s="160">
        <v>50000</v>
      </c>
      <c r="I90" s="160">
        <f t="shared" si="11"/>
        <v>0</v>
      </c>
      <c r="J90" s="160">
        <v>50000</v>
      </c>
      <c r="K90" s="172"/>
      <c r="L90" s="172"/>
      <c r="M90" s="172"/>
      <c r="N90" s="172"/>
      <c r="O90" s="162"/>
      <c r="P90" s="162"/>
      <c r="Q90" s="162"/>
    </row>
    <row r="91" spans="1:17" ht="20.100000000000001" hidden="1" customHeight="1" x14ac:dyDescent="0.2">
      <c r="A91" s="173"/>
      <c r="B91" s="173"/>
      <c r="C91" s="173"/>
      <c r="D91" s="173"/>
      <c r="E91" s="173">
        <v>32233</v>
      </c>
      <c r="F91" s="173"/>
      <c r="G91" s="174" t="s">
        <v>148</v>
      </c>
      <c r="H91" s="160">
        <f>H92</f>
        <v>60000</v>
      </c>
      <c r="I91" s="160">
        <f>I92</f>
        <v>10599</v>
      </c>
      <c r="J91" s="160">
        <f>J92</f>
        <v>70599</v>
      </c>
      <c r="K91" s="171"/>
      <c r="L91" s="171"/>
      <c r="M91" s="171"/>
      <c r="N91" s="171"/>
      <c r="O91" s="162"/>
      <c r="P91" s="162"/>
      <c r="Q91" s="162"/>
    </row>
    <row r="92" spans="1:17" ht="20.100000000000001" hidden="1" customHeight="1" x14ac:dyDescent="0.2">
      <c r="A92" s="173"/>
      <c r="B92" s="173"/>
      <c r="C92" s="173"/>
      <c r="D92" s="173"/>
      <c r="E92" s="173"/>
      <c r="F92" s="325">
        <v>322330</v>
      </c>
      <c r="G92" s="174" t="s">
        <v>148</v>
      </c>
      <c r="H92" s="160">
        <v>60000</v>
      </c>
      <c r="I92" s="160">
        <f>J92-H92</f>
        <v>10599</v>
      </c>
      <c r="J92" s="160">
        <v>70599</v>
      </c>
      <c r="K92" s="172"/>
      <c r="L92" s="172"/>
      <c r="M92" s="172"/>
      <c r="N92" s="172"/>
      <c r="O92" s="162"/>
      <c r="P92" s="162"/>
      <c r="Q92" s="162"/>
    </row>
    <row r="93" spans="1:17" ht="20.100000000000001" hidden="1" customHeight="1" x14ac:dyDescent="0.2">
      <c r="A93" s="173"/>
      <c r="B93" s="173"/>
      <c r="C93" s="173"/>
      <c r="D93" s="173"/>
      <c r="E93" s="173">
        <v>32234</v>
      </c>
      <c r="F93" s="173"/>
      <c r="G93" s="174" t="s">
        <v>151</v>
      </c>
      <c r="H93" s="160">
        <f>H94</f>
        <v>80000</v>
      </c>
      <c r="I93" s="160">
        <f>I94</f>
        <v>0</v>
      </c>
      <c r="J93" s="160">
        <f>J94</f>
        <v>80000</v>
      </c>
      <c r="K93" s="171"/>
      <c r="L93" s="171"/>
      <c r="M93" s="171"/>
      <c r="N93" s="171"/>
      <c r="O93" s="162"/>
      <c r="P93" s="162"/>
      <c r="Q93" s="162"/>
    </row>
    <row r="94" spans="1:17" ht="20.100000000000001" hidden="1" customHeight="1" x14ac:dyDescent="0.2">
      <c r="A94" s="173"/>
      <c r="B94" s="173"/>
      <c r="C94" s="173"/>
      <c r="D94" s="173"/>
      <c r="E94" s="173"/>
      <c r="F94" s="173">
        <v>322340</v>
      </c>
      <c r="G94" s="174" t="s">
        <v>151</v>
      </c>
      <c r="H94" s="160">
        <v>80000</v>
      </c>
      <c r="I94" s="160">
        <f>J94-H94</f>
        <v>0</v>
      </c>
      <c r="J94" s="160">
        <v>80000</v>
      </c>
      <c r="K94" s="172"/>
      <c r="L94" s="172"/>
      <c r="M94" s="172"/>
      <c r="N94" s="172"/>
      <c r="O94" s="162"/>
      <c r="P94" s="162"/>
      <c r="Q94" s="162"/>
    </row>
    <row r="95" spans="1:17" ht="32.25" hidden="1" customHeight="1" x14ac:dyDescent="0.2">
      <c r="A95" s="173"/>
      <c r="B95" s="173"/>
      <c r="C95" s="173"/>
      <c r="D95" s="173">
        <v>3224</v>
      </c>
      <c r="E95" s="173"/>
      <c r="F95" s="173"/>
      <c r="G95" s="174" t="s">
        <v>31</v>
      </c>
      <c r="H95" s="160">
        <f t="shared" ref="H95:J96" si="12">H96</f>
        <v>20000</v>
      </c>
      <c r="I95" s="160">
        <f t="shared" si="12"/>
        <v>0</v>
      </c>
      <c r="J95" s="160">
        <f t="shared" si="12"/>
        <v>20000</v>
      </c>
      <c r="K95" s="170"/>
      <c r="L95" s="170"/>
      <c r="M95" s="170"/>
      <c r="N95" s="170"/>
      <c r="O95" s="162"/>
      <c r="P95" s="162"/>
      <c r="Q95" s="162"/>
    </row>
    <row r="96" spans="1:17" ht="44.25" hidden="1" customHeight="1" x14ac:dyDescent="0.2">
      <c r="A96" s="173"/>
      <c r="B96" s="173"/>
      <c r="C96" s="173"/>
      <c r="D96" s="173"/>
      <c r="E96" s="173">
        <v>32242</v>
      </c>
      <c r="F96" s="173"/>
      <c r="G96" s="174" t="s">
        <v>385</v>
      </c>
      <c r="H96" s="160">
        <f t="shared" si="12"/>
        <v>20000</v>
      </c>
      <c r="I96" s="160">
        <f t="shared" si="12"/>
        <v>0</v>
      </c>
      <c r="J96" s="160">
        <f>J97</f>
        <v>20000</v>
      </c>
      <c r="K96" s="171"/>
      <c r="L96" s="171"/>
      <c r="M96" s="171"/>
      <c r="N96" s="171"/>
      <c r="O96" s="162"/>
      <c r="P96" s="162"/>
      <c r="Q96" s="162"/>
    </row>
    <row r="97" spans="1:17" ht="32.25" hidden="1" customHeight="1" x14ac:dyDescent="0.2">
      <c r="A97" s="173"/>
      <c r="B97" s="173"/>
      <c r="C97" s="173"/>
      <c r="D97" s="173"/>
      <c r="E97" s="173"/>
      <c r="F97" s="173">
        <v>322420</v>
      </c>
      <c r="G97" s="174" t="s">
        <v>385</v>
      </c>
      <c r="H97" s="160">
        <v>20000</v>
      </c>
      <c r="I97" s="160">
        <f>J97-H97</f>
        <v>0</v>
      </c>
      <c r="J97" s="160">
        <v>20000</v>
      </c>
      <c r="K97" s="172"/>
      <c r="L97" s="172"/>
      <c r="M97" s="172"/>
      <c r="N97" s="172"/>
      <c r="O97" s="162"/>
      <c r="P97" s="162"/>
      <c r="Q97" s="162"/>
    </row>
    <row r="98" spans="1:17" ht="20.100000000000001" hidden="1" customHeight="1" x14ac:dyDescent="0.2">
      <c r="A98" s="173"/>
      <c r="B98" s="173"/>
      <c r="C98" s="173"/>
      <c r="D98" s="173">
        <v>3225</v>
      </c>
      <c r="E98" s="173"/>
      <c r="F98" s="173"/>
      <c r="G98" s="174" t="s">
        <v>32</v>
      </c>
      <c r="H98" s="160">
        <f>H99+H101</f>
        <v>43000</v>
      </c>
      <c r="I98" s="160">
        <f>I99+I101</f>
        <v>0</v>
      </c>
      <c r="J98" s="160">
        <f>J99+J101</f>
        <v>43000</v>
      </c>
      <c r="K98" s="170"/>
      <c r="L98" s="170"/>
      <c r="M98" s="170"/>
      <c r="N98" s="170"/>
      <c r="O98" s="162"/>
      <c r="P98" s="162"/>
      <c r="Q98" s="162"/>
    </row>
    <row r="99" spans="1:17" ht="20.100000000000001" hidden="1" customHeight="1" x14ac:dyDescent="0.2">
      <c r="A99" s="173"/>
      <c r="B99" s="173"/>
      <c r="C99" s="173"/>
      <c r="D99" s="173"/>
      <c r="E99" s="173">
        <v>32251</v>
      </c>
      <c r="F99" s="173"/>
      <c r="G99" s="174" t="s">
        <v>159</v>
      </c>
      <c r="H99" s="160">
        <f>H100</f>
        <v>23000</v>
      </c>
      <c r="I99" s="160">
        <f>I100</f>
        <v>0</v>
      </c>
      <c r="J99" s="160">
        <f>J100</f>
        <v>23000</v>
      </c>
      <c r="K99" s="171"/>
      <c r="L99" s="171"/>
      <c r="M99" s="171"/>
      <c r="N99" s="171"/>
      <c r="O99" s="162"/>
      <c r="P99" s="162"/>
      <c r="Q99" s="162"/>
    </row>
    <row r="100" spans="1:17" ht="20.100000000000001" hidden="1" customHeight="1" x14ac:dyDescent="0.2">
      <c r="A100" s="173"/>
      <c r="B100" s="173"/>
      <c r="C100" s="173"/>
      <c r="D100" s="173"/>
      <c r="E100" s="173"/>
      <c r="F100" s="173">
        <v>322510</v>
      </c>
      <c r="G100" s="174" t="s">
        <v>159</v>
      </c>
      <c r="H100" s="160">
        <v>23000</v>
      </c>
      <c r="I100" s="160">
        <f>J100-H100</f>
        <v>0</v>
      </c>
      <c r="J100" s="160">
        <v>23000</v>
      </c>
      <c r="K100" s="172"/>
      <c r="L100" s="172"/>
      <c r="M100" s="172"/>
      <c r="N100" s="172"/>
      <c r="O100" s="162"/>
      <c r="P100" s="162"/>
      <c r="Q100" s="162"/>
    </row>
    <row r="101" spans="1:17" ht="20.100000000000001" hidden="1" customHeight="1" x14ac:dyDescent="0.2">
      <c r="A101" s="173"/>
      <c r="B101" s="173"/>
      <c r="C101" s="173"/>
      <c r="D101" s="173"/>
      <c r="E101" s="173">
        <v>32252</v>
      </c>
      <c r="F101" s="173"/>
      <c r="G101" s="174" t="s">
        <v>162</v>
      </c>
      <c r="H101" s="160">
        <f>H102</f>
        <v>20000</v>
      </c>
      <c r="I101" s="160">
        <f>I102</f>
        <v>0</v>
      </c>
      <c r="J101" s="160">
        <f>J102</f>
        <v>20000</v>
      </c>
      <c r="K101" s="171"/>
      <c r="L101" s="171"/>
      <c r="M101" s="171"/>
      <c r="N101" s="171"/>
      <c r="O101" s="162"/>
      <c r="P101" s="162"/>
      <c r="Q101" s="162"/>
    </row>
    <row r="102" spans="1:17" ht="20.100000000000001" hidden="1" customHeight="1" x14ac:dyDescent="0.2">
      <c r="A102" s="173"/>
      <c r="B102" s="173"/>
      <c r="C102" s="173"/>
      <c r="D102" s="173"/>
      <c r="E102" s="173"/>
      <c r="F102" s="173">
        <v>322520</v>
      </c>
      <c r="G102" s="174" t="s">
        <v>162</v>
      </c>
      <c r="H102" s="160">
        <v>20000</v>
      </c>
      <c r="I102" s="160">
        <f>J102-H102</f>
        <v>0</v>
      </c>
      <c r="J102" s="160">
        <v>20000</v>
      </c>
      <c r="K102" s="172"/>
      <c r="L102" s="172"/>
      <c r="M102" s="172"/>
      <c r="N102" s="172"/>
      <c r="O102" s="162"/>
      <c r="P102" s="162"/>
      <c r="Q102" s="162"/>
    </row>
    <row r="103" spans="1:17" ht="20.100000000000001" hidden="1" customHeight="1" x14ac:dyDescent="0.2">
      <c r="A103" s="173"/>
      <c r="B103" s="173"/>
      <c r="C103" s="173"/>
      <c r="D103" s="173">
        <v>3227</v>
      </c>
      <c r="E103" s="173"/>
      <c r="F103" s="173"/>
      <c r="G103" s="174" t="s">
        <v>33</v>
      </c>
      <c r="H103" s="160">
        <f t="shared" ref="H103:J104" si="13">H104</f>
        <v>25000</v>
      </c>
      <c r="I103" s="160">
        <f t="shared" si="13"/>
        <v>0</v>
      </c>
      <c r="J103" s="160">
        <f t="shared" si="13"/>
        <v>25000</v>
      </c>
      <c r="K103" s="170"/>
      <c r="L103" s="170"/>
      <c r="M103" s="170"/>
      <c r="N103" s="170"/>
      <c r="O103" s="162"/>
      <c r="P103" s="162"/>
      <c r="Q103" s="162"/>
    </row>
    <row r="104" spans="1:17" ht="20.100000000000001" hidden="1" customHeight="1" x14ac:dyDescent="0.2">
      <c r="A104" s="173"/>
      <c r="B104" s="173"/>
      <c r="C104" s="173"/>
      <c r="D104" s="173"/>
      <c r="E104" s="173">
        <v>32271</v>
      </c>
      <c r="F104" s="173"/>
      <c r="G104" s="174" t="s">
        <v>33</v>
      </c>
      <c r="H104" s="160">
        <f t="shared" si="13"/>
        <v>25000</v>
      </c>
      <c r="I104" s="160">
        <f t="shared" si="13"/>
        <v>0</v>
      </c>
      <c r="J104" s="160">
        <f t="shared" si="13"/>
        <v>25000</v>
      </c>
      <c r="K104" s="171"/>
      <c r="L104" s="171"/>
      <c r="M104" s="171"/>
      <c r="N104" s="171"/>
      <c r="O104" s="162"/>
      <c r="P104" s="162"/>
      <c r="Q104" s="162"/>
    </row>
    <row r="105" spans="1:17" ht="20.100000000000001" hidden="1" customHeight="1" x14ac:dyDescent="0.2">
      <c r="A105" s="173"/>
      <c r="B105" s="173"/>
      <c r="C105" s="173"/>
      <c r="D105" s="173"/>
      <c r="E105" s="173"/>
      <c r="F105" s="173">
        <v>322710</v>
      </c>
      <c r="G105" s="174" t="s">
        <v>33</v>
      </c>
      <c r="H105" s="160">
        <v>25000</v>
      </c>
      <c r="I105" s="160">
        <f>J105-H105</f>
        <v>0</v>
      </c>
      <c r="J105" s="160">
        <v>25000</v>
      </c>
      <c r="K105" s="172"/>
      <c r="L105" s="172"/>
      <c r="M105" s="172"/>
      <c r="N105" s="172"/>
      <c r="O105" s="162"/>
      <c r="P105" s="162"/>
      <c r="Q105" s="162"/>
    </row>
    <row r="106" spans="1:17" s="147" customFormat="1" ht="20.100000000000001" customHeight="1" x14ac:dyDescent="0.2">
      <c r="A106" s="276"/>
      <c r="B106" s="175"/>
      <c r="C106" s="175">
        <v>323</v>
      </c>
      <c r="D106" s="175"/>
      <c r="E106" s="175"/>
      <c r="F106" s="175"/>
      <c r="G106" s="293" t="s">
        <v>34</v>
      </c>
      <c r="H106" s="185">
        <f>H107+H117+H120+H123+H131+H138+H143+H151+H154</f>
        <v>2821566</v>
      </c>
      <c r="I106" s="185">
        <f>I107+I117+I120+I123+I131+I138+I143+I151+I154</f>
        <v>30000</v>
      </c>
      <c r="J106" s="185">
        <f>J107+J117+J120+J123+J131+J138+J143+J151+J154</f>
        <v>2851566</v>
      </c>
      <c r="K106" s="275"/>
      <c r="L106" s="275"/>
      <c r="M106" s="275"/>
      <c r="N106" s="153"/>
      <c r="O106" s="162"/>
      <c r="P106" s="162"/>
      <c r="Q106" s="162"/>
    </row>
    <row r="107" spans="1:17" ht="20.100000000000001" hidden="1" customHeight="1" x14ac:dyDescent="0.2">
      <c r="A107" s="173"/>
      <c r="B107" s="173"/>
      <c r="C107" s="173"/>
      <c r="D107" s="173">
        <v>3231</v>
      </c>
      <c r="E107" s="173"/>
      <c r="F107" s="173"/>
      <c r="G107" s="186" t="s">
        <v>35</v>
      </c>
      <c r="H107" s="160">
        <f>H108+H110+H112+H114</f>
        <v>137000</v>
      </c>
      <c r="I107" s="160">
        <f>I108+I110+I112+I114</f>
        <v>0</v>
      </c>
      <c r="J107" s="160">
        <f>J108+J110+J112+J114</f>
        <v>137000</v>
      </c>
      <c r="K107" s="170"/>
      <c r="L107" s="170"/>
      <c r="M107" s="170"/>
      <c r="N107" s="170"/>
      <c r="O107" s="162"/>
      <c r="P107" s="162"/>
      <c r="Q107" s="162"/>
    </row>
    <row r="108" spans="1:17" ht="20.100000000000001" hidden="1" customHeight="1" x14ac:dyDescent="0.2">
      <c r="A108" s="173"/>
      <c r="B108" s="173"/>
      <c r="C108" s="173"/>
      <c r="D108" s="173"/>
      <c r="E108" s="173">
        <v>32311</v>
      </c>
      <c r="F108" s="173"/>
      <c r="G108" s="186" t="s">
        <v>386</v>
      </c>
      <c r="H108" s="160">
        <f>H109</f>
        <v>75000</v>
      </c>
      <c r="I108" s="160">
        <f>I109</f>
        <v>0</v>
      </c>
      <c r="J108" s="160">
        <f>J109</f>
        <v>75000</v>
      </c>
      <c r="K108" s="171"/>
      <c r="L108" s="171"/>
      <c r="M108" s="171"/>
      <c r="N108" s="171"/>
      <c r="O108" s="162"/>
      <c r="P108" s="162"/>
      <c r="Q108" s="162"/>
    </row>
    <row r="109" spans="1:17" ht="20.100000000000001" hidden="1" customHeight="1" x14ac:dyDescent="0.2">
      <c r="A109" s="173"/>
      <c r="B109" s="173"/>
      <c r="C109" s="173"/>
      <c r="D109" s="173"/>
      <c r="E109" s="173"/>
      <c r="F109" s="173">
        <v>323110</v>
      </c>
      <c r="G109" s="186" t="s">
        <v>386</v>
      </c>
      <c r="H109" s="160">
        <v>75000</v>
      </c>
      <c r="I109" s="160">
        <f>J109-H109</f>
        <v>0</v>
      </c>
      <c r="J109" s="160">
        <v>75000</v>
      </c>
      <c r="K109" s="172"/>
      <c r="L109" s="172"/>
      <c r="M109" s="172"/>
      <c r="N109" s="172"/>
      <c r="O109" s="162"/>
      <c r="P109" s="162"/>
      <c r="Q109" s="162"/>
    </row>
    <row r="110" spans="1:17" ht="20.100000000000001" hidden="1" customHeight="1" x14ac:dyDescent="0.2">
      <c r="A110" s="173"/>
      <c r="B110" s="173"/>
      <c r="C110" s="173"/>
      <c r="D110" s="173"/>
      <c r="E110" s="173">
        <v>32312</v>
      </c>
      <c r="F110" s="173"/>
      <c r="G110" s="186" t="s">
        <v>172</v>
      </c>
      <c r="H110" s="160">
        <f>H111</f>
        <v>0</v>
      </c>
      <c r="I110" s="160">
        <f>I111</f>
        <v>0</v>
      </c>
      <c r="J110" s="160">
        <f>J111</f>
        <v>0</v>
      </c>
      <c r="K110" s="171"/>
      <c r="L110" s="171"/>
      <c r="M110" s="171"/>
      <c r="N110" s="171"/>
      <c r="O110" s="162"/>
      <c r="P110" s="162"/>
      <c r="Q110" s="162"/>
    </row>
    <row r="111" spans="1:17" ht="20.100000000000001" hidden="1" customHeight="1" x14ac:dyDescent="0.2">
      <c r="A111" s="173"/>
      <c r="B111" s="173"/>
      <c r="C111" s="173"/>
      <c r="D111" s="173"/>
      <c r="E111" s="173"/>
      <c r="F111" s="173">
        <v>323120</v>
      </c>
      <c r="G111" s="186" t="s">
        <v>172</v>
      </c>
      <c r="H111" s="160">
        <v>0</v>
      </c>
      <c r="I111" s="160">
        <f>J111-H111</f>
        <v>0</v>
      </c>
      <c r="J111" s="160">
        <v>0</v>
      </c>
      <c r="K111" s="172"/>
      <c r="L111" s="172"/>
      <c r="M111" s="172"/>
      <c r="N111" s="256"/>
      <c r="O111" s="162"/>
      <c r="P111" s="162"/>
      <c r="Q111" s="162"/>
    </row>
    <row r="112" spans="1:17" ht="20.100000000000001" hidden="1" customHeight="1" x14ac:dyDescent="0.2">
      <c r="A112" s="173"/>
      <c r="B112" s="173"/>
      <c r="C112" s="173"/>
      <c r="D112" s="173"/>
      <c r="E112" s="173">
        <v>32313</v>
      </c>
      <c r="F112" s="173"/>
      <c r="G112" s="186" t="s">
        <v>175</v>
      </c>
      <c r="H112" s="160">
        <f>H113</f>
        <v>45000</v>
      </c>
      <c r="I112" s="160">
        <f>I113</f>
        <v>0</v>
      </c>
      <c r="J112" s="160">
        <f>J113</f>
        <v>45000</v>
      </c>
      <c r="K112" s="171"/>
      <c r="L112" s="171"/>
      <c r="M112" s="171"/>
      <c r="N112" s="171"/>
      <c r="O112" s="162"/>
      <c r="P112" s="162"/>
      <c r="Q112" s="162"/>
    </row>
    <row r="113" spans="1:17" ht="20.100000000000001" hidden="1" customHeight="1" x14ac:dyDescent="0.2">
      <c r="A113" s="173"/>
      <c r="B113" s="173"/>
      <c r="C113" s="173"/>
      <c r="D113" s="173"/>
      <c r="E113" s="173"/>
      <c r="F113" s="173">
        <v>323130</v>
      </c>
      <c r="G113" s="186" t="s">
        <v>175</v>
      </c>
      <c r="H113" s="160">
        <v>45000</v>
      </c>
      <c r="I113" s="160">
        <f>J113-H113</f>
        <v>0</v>
      </c>
      <c r="J113" s="160">
        <v>45000</v>
      </c>
      <c r="K113" s="172"/>
      <c r="L113" s="172"/>
      <c r="M113" s="172"/>
      <c r="N113" s="172"/>
      <c r="O113" s="162"/>
      <c r="P113" s="162"/>
      <c r="Q113" s="162"/>
    </row>
    <row r="114" spans="1:17" ht="20.100000000000001" hidden="1" customHeight="1" x14ac:dyDescent="0.2">
      <c r="A114" s="173"/>
      <c r="B114" s="173"/>
      <c r="C114" s="173"/>
      <c r="D114" s="173"/>
      <c r="E114" s="173">
        <v>32319</v>
      </c>
      <c r="F114" s="173"/>
      <c r="G114" s="186" t="s">
        <v>178</v>
      </c>
      <c r="H114" s="160">
        <f>H115+H116</f>
        <v>17000</v>
      </c>
      <c r="I114" s="160">
        <f t="shared" ref="I114:J114" si="14">I115+I116</f>
        <v>0</v>
      </c>
      <c r="J114" s="160">
        <f t="shared" si="14"/>
        <v>17000</v>
      </c>
      <c r="K114" s="171"/>
      <c r="L114" s="171"/>
      <c r="M114" s="171"/>
      <c r="N114" s="171"/>
      <c r="O114" s="162"/>
      <c r="P114" s="162"/>
      <c r="Q114" s="162"/>
    </row>
    <row r="115" spans="1:17" ht="20.100000000000001" hidden="1" customHeight="1" x14ac:dyDescent="0.2">
      <c r="A115" s="173"/>
      <c r="B115" s="173"/>
      <c r="C115" s="173"/>
      <c r="D115" s="173"/>
      <c r="E115" s="173"/>
      <c r="F115" s="173">
        <v>323190</v>
      </c>
      <c r="G115" s="186" t="s">
        <v>178</v>
      </c>
      <c r="H115" s="160">
        <v>5000</v>
      </c>
      <c r="I115" s="160">
        <f>J115-H115</f>
        <v>0</v>
      </c>
      <c r="J115" s="160">
        <v>5000</v>
      </c>
      <c r="K115" s="172"/>
      <c r="L115" s="172"/>
      <c r="M115" s="172"/>
      <c r="N115" s="172"/>
      <c r="O115" s="162"/>
      <c r="P115" s="162"/>
      <c r="Q115" s="162"/>
    </row>
    <row r="116" spans="1:17" ht="20.100000000000001" hidden="1" customHeight="1" x14ac:dyDescent="0.2">
      <c r="A116" s="173"/>
      <c r="B116" s="173"/>
      <c r="C116" s="173"/>
      <c r="D116" s="173"/>
      <c r="E116" s="173"/>
      <c r="F116" s="173">
        <v>323191</v>
      </c>
      <c r="G116" s="186" t="s">
        <v>468</v>
      </c>
      <c r="H116" s="160">
        <v>12000</v>
      </c>
      <c r="I116" s="160">
        <f>J116-H116</f>
        <v>0</v>
      </c>
      <c r="J116" s="160">
        <v>12000</v>
      </c>
      <c r="K116" s="172"/>
      <c r="L116" s="172"/>
      <c r="M116" s="172"/>
      <c r="N116" s="172"/>
      <c r="O116" s="162"/>
      <c r="P116" s="162"/>
      <c r="Q116" s="162"/>
    </row>
    <row r="117" spans="1:17" ht="20.100000000000001" hidden="1" customHeight="1" x14ac:dyDescent="0.2">
      <c r="A117" s="173"/>
      <c r="B117" s="173"/>
      <c r="C117" s="173"/>
      <c r="D117" s="173">
        <v>3232</v>
      </c>
      <c r="E117" s="173"/>
      <c r="F117" s="173"/>
      <c r="G117" s="174" t="s">
        <v>36</v>
      </c>
      <c r="H117" s="160">
        <f t="shared" ref="H117:J118" si="15">H118</f>
        <v>605566</v>
      </c>
      <c r="I117" s="160">
        <f t="shared" si="15"/>
        <v>0</v>
      </c>
      <c r="J117" s="160">
        <f t="shared" si="15"/>
        <v>605566</v>
      </c>
      <c r="K117" s="170"/>
      <c r="L117" s="170"/>
      <c r="M117" s="170"/>
      <c r="N117" s="170"/>
      <c r="O117" s="162"/>
      <c r="P117" s="162"/>
      <c r="Q117" s="162"/>
    </row>
    <row r="118" spans="1:17" ht="25.5" hidden="1" x14ac:dyDescent="0.2">
      <c r="A118" s="173"/>
      <c r="B118" s="173"/>
      <c r="C118" s="173"/>
      <c r="D118" s="173"/>
      <c r="E118" s="173">
        <v>32322</v>
      </c>
      <c r="F118" s="173"/>
      <c r="G118" s="174" t="s">
        <v>181</v>
      </c>
      <c r="H118" s="160">
        <f t="shared" si="15"/>
        <v>605566</v>
      </c>
      <c r="I118" s="160">
        <f t="shared" si="15"/>
        <v>0</v>
      </c>
      <c r="J118" s="160">
        <f t="shared" si="15"/>
        <v>605566</v>
      </c>
      <c r="K118" s="171"/>
      <c r="L118" s="171"/>
      <c r="M118" s="171"/>
      <c r="N118" s="171"/>
      <c r="O118" s="162"/>
      <c r="P118" s="162"/>
      <c r="Q118" s="162"/>
    </row>
    <row r="119" spans="1:17" ht="25.5" hidden="1" x14ac:dyDescent="0.2">
      <c r="A119" s="173"/>
      <c r="B119" s="173"/>
      <c r="C119" s="173"/>
      <c r="D119" s="173"/>
      <c r="E119" s="173"/>
      <c r="F119" s="173">
        <v>323220</v>
      </c>
      <c r="G119" s="174" t="s">
        <v>181</v>
      </c>
      <c r="H119" s="160">
        <v>605566</v>
      </c>
      <c r="I119" s="160">
        <f>J119-H119</f>
        <v>0</v>
      </c>
      <c r="J119" s="160">
        <v>605566</v>
      </c>
      <c r="K119" s="172"/>
      <c r="L119" s="172"/>
      <c r="M119" s="172"/>
      <c r="N119" s="172"/>
      <c r="O119" s="162"/>
      <c r="P119" s="162"/>
      <c r="Q119" s="162"/>
    </row>
    <row r="120" spans="1:17" ht="20.100000000000001" hidden="1" customHeight="1" x14ac:dyDescent="0.2">
      <c r="A120" s="173"/>
      <c r="B120" s="173"/>
      <c r="C120" s="173"/>
      <c r="D120" s="173">
        <v>3233</v>
      </c>
      <c r="E120" s="173"/>
      <c r="F120" s="173"/>
      <c r="G120" s="186" t="s">
        <v>37</v>
      </c>
      <c r="H120" s="160">
        <f t="shared" ref="H120:J121" si="16">H121</f>
        <v>50000</v>
      </c>
      <c r="I120" s="160">
        <f t="shared" si="16"/>
        <v>0</v>
      </c>
      <c r="J120" s="160">
        <f t="shared" si="16"/>
        <v>50000</v>
      </c>
      <c r="K120" s="170"/>
      <c r="L120" s="170"/>
      <c r="M120" s="170"/>
      <c r="N120" s="170"/>
      <c r="O120" s="162"/>
      <c r="P120" s="162"/>
      <c r="Q120" s="162"/>
    </row>
    <row r="121" spans="1:17" ht="20.100000000000001" hidden="1" customHeight="1" x14ac:dyDescent="0.2">
      <c r="A121" s="173"/>
      <c r="B121" s="173"/>
      <c r="C121" s="173"/>
      <c r="D121" s="173"/>
      <c r="E121" s="173">
        <v>32339</v>
      </c>
      <c r="F121" s="173"/>
      <c r="G121" s="186" t="s">
        <v>184</v>
      </c>
      <c r="H121" s="160">
        <f t="shared" si="16"/>
        <v>50000</v>
      </c>
      <c r="I121" s="160">
        <f t="shared" si="16"/>
        <v>0</v>
      </c>
      <c r="J121" s="160">
        <f t="shared" si="16"/>
        <v>50000</v>
      </c>
      <c r="K121" s="171"/>
      <c r="L121" s="171"/>
      <c r="M121" s="171"/>
      <c r="N121" s="171"/>
      <c r="O121" s="162"/>
      <c r="P121" s="162"/>
      <c r="Q121" s="162"/>
    </row>
    <row r="122" spans="1:17" ht="20.100000000000001" hidden="1" customHeight="1" x14ac:dyDescent="0.2">
      <c r="A122" s="173"/>
      <c r="B122" s="173"/>
      <c r="C122" s="173"/>
      <c r="D122" s="173"/>
      <c r="E122" s="173"/>
      <c r="F122" s="173">
        <v>323390</v>
      </c>
      <c r="G122" s="186" t="s">
        <v>184</v>
      </c>
      <c r="H122" s="160">
        <v>50000</v>
      </c>
      <c r="I122" s="160">
        <f>J122-H122</f>
        <v>0</v>
      </c>
      <c r="J122" s="160">
        <v>50000</v>
      </c>
      <c r="K122" s="172"/>
      <c r="L122" s="172"/>
      <c r="M122" s="172"/>
      <c r="N122" s="172"/>
      <c r="O122" s="162"/>
      <c r="P122" s="162"/>
      <c r="Q122" s="162"/>
    </row>
    <row r="123" spans="1:17" ht="20.100000000000001" hidden="1" customHeight="1" x14ac:dyDescent="0.2">
      <c r="A123" s="173"/>
      <c r="B123" s="173"/>
      <c r="C123" s="173"/>
      <c r="D123" s="173">
        <v>3234</v>
      </c>
      <c r="E123" s="173"/>
      <c r="F123" s="173"/>
      <c r="G123" s="186" t="s">
        <v>38</v>
      </c>
      <c r="H123" s="160">
        <f>H124+H126+H128</f>
        <v>260000</v>
      </c>
      <c r="I123" s="160">
        <f>I124+I126+I128</f>
        <v>10000</v>
      </c>
      <c r="J123" s="160">
        <f>J124+J126+J128</f>
        <v>270000</v>
      </c>
      <c r="K123" s="170"/>
      <c r="L123" s="170"/>
      <c r="M123" s="170"/>
      <c r="N123" s="170"/>
      <c r="O123" s="162"/>
      <c r="P123" s="162"/>
      <c r="Q123" s="162"/>
    </row>
    <row r="124" spans="1:17" ht="20.100000000000001" hidden="1" customHeight="1" x14ac:dyDescent="0.2">
      <c r="A124" s="173"/>
      <c r="B124" s="173"/>
      <c r="C124" s="173"/>
      <c r="D124" s="173"/>
      <c r="E124" s="173">
        <v>32341</v>
      </c>
      <c r="F124" s="173"/>
      <c r="G124" s="186" t="s">
        <v>187</v>
      </c>
      <c r="H124" s="160">
        <f>H125</f>
        <v>75000</v>
      </c>
      <c r="I124" s="160">
        <f>I125</f>
        <v>0</v>
      </c>
      <c r="J124" s="160">
        <f>J125</f>
        <v>75000</v>
      </c>
      <c r="K124" s="171"/>
      <c r="L124" s="171"/>
      <c r="M124" s="171"/>
      <c r="N124" s="171"/>
      <c r="O124" s="162"/>
      <c r="P124" s="162"/>
      <c r="Q124" s="162"/>
    </row>
    <row r="125" spans="1:17" ht="20.100000000000001" hidden="1" customHeight="1" x14ac:dyDescent="0.2">
      <c r="A125" s="173"/>
      <c r="B125" s="173"/>
      <c r="C125" s="173"/>
      <c r="D125" s="173"/>
      <c r="E125" s="173"/>
      <c r="F125" s="173">
        <v>323410</v>
      </c>
      <c r="G125" s="186" t="s">
        <v>187</v>
      </c>
      <c r="H125" s="160">
        <v>75000</v>
      </c>
      <c r="I125" s="160">
        <f>J125-H125</f>
        <v>0</v>
      </c>
      <c r="J125" s="160">
        <v>75000</v>
      </c>
      <c r="K125" s="172"/>
      <c r="L125" s="172"/>
      <c r="M125" s="172"/>
      <c r="N125" s="172"/>
      <c r="O125" s="162"/>
      <c r="P125" s="162"/>
      <c r="Q125" s="162"/>
    </row>
    <row r="126" spans="1:17" ht="20.100000000000001" hidden="1" customHeight="1" x14ac:dyDescent="0.2">
      <c r="A126" s="173"/>
      <c r="B126" s="173"/>
      <c r="C126" s="173"/>
      <c r="D126" s="173"/>
      <c r="E126" s="173">
        <v>32342</v>
      </c>
      <c r="F126" s="173"/>
      <c r="G126" s="186" t="s">
        <v>190</v>
      </c>
      <c r="H126" s="160">
        <f>H127</f>
        <v>85000</v>
      </c>
      <c r="I126" s="160">
        <f>I127</f>
        <v>0</v>
      </c>
      <c r="J126" s="160">
        <f>J127</f>
        <v>85000</v>
      </c>
      <c r="K126" s="171"/>
      <c r="L126" s="171"/>
      <c r="M126" s="171"/>
      <c r="N126" s="171"/>
      <c r="O126" s="162"/>
      <c r="P126" s="162"/>
      <c r="Q126" s="162"/>
    </row>
    <row r="127" spans="1:17" ht="20.100000000000001" hidden="1" customHeight="1" x14ac:dyDescent="0.2">
      <c r="A127" s="173"/>
      <c r="B127" s="173"/>
      <c r="C127" s="173"/>
      <c r="D127" s="173"/>
      <c r="E127" s="173"/>
      <c r="F127" s="173">
        <v>323420</v>
      </c>
      <c r="G127" s="186" t="s">
        <v>190</v>
      </c>
      <c r="H127" s="160">
        <v>85000</v>
      </c>
      <c r="I127" s="160">
        <f>J127-H127</f>
        <v>0</v>
      </c>
      <c r="J127" s="160">
        <v>85000</v>
      </c>
      <c r="K127" s="172"/>
      <c r="L127" s="172"/>
      <c r="M127" s="172"/>
      <c r="N127" s="172"/>
      <c r="O127" s="162"/>
      <c r="P127" s="162"/>
      <c r="Q127" s="162"/>
    </row>
    <row r="128" spans="1:17" ht="20.100000000000001" hidden="1" customHeight="1" x14ac:dyDescent="0.2">
      <c r="A128" s="173"/>
      <c r="B128" s="173"/>
      <c r="C128" s="173"/>
      <c r="D128" s="173"/>
      <c r="E128" s="173">
        <v>32349</v>
      </c>
      <c r="F128" s="173"/>
      <c r="G128" s="186" t="s">
        <v>193</v>
      </c>
      <c r="H128" s="160">
        <f>H129+H130</f>
        <v>100000</v>
      </c>
      <c r="I128" s="160">
        <f>I129+I130</f>
        <v>10000</v>
      </c>
      <c r="J128" s="160">
        <f>J129+J130</f>
        <v>110000</v>
      </c>
      <c r="K128" s="171"/>
      <c r="L128" s="171"/>
      <c r="M128" s="171"/>
      <c r="N128" s="171"/>
      <c r="O128" s="162"/>
      <c r="P128" s="162"/>
      <c r="Q128" s="162"/>
    </row>
    <row r="129" spans="1:17" ht="20.100000000000001" hidden="1" customHeight="1" x14ac:dyDescent="0.2">
      <c r="A129" s="173"/>
      <c r="B129" s="173"/>
      <c r="C129" s="173"/>
      <c r="D129" s="173"/>
      <c r="E129" s="173"/>
      <c r="F129" s="173">
        <v>323490</v>
      </c>
      <c r="G129" s="186" t="s">
        <v>193</v>
      </c>
      <c r="H129" s="160">
        <v>25000</v>
      </c>
      <c r="I129" s="160">
        <f t="shared" ref="I129:I130" si="17">J129-H129</f>
        <v>0</v>
      </c>
      <c r="J129" s="160">
        <v>25000</v>
      </c>
      <c r="K129" s="172"/>
      <c r="L129" s="172"/>
      <c r="M129" s="172"/>
      <c r="N129" s="172"/>
      <c r="O129" s="162"/>
      <c r="P129" s="162"/>
      <c r="Q129" s="162"/>
    </row>
    <row r="130" spans="1:17" ht="25.5" hidden="1" x14ac:dyDescent="0.2">
      <c r="A130" s="173"/>
      <c r="B130" s="173"/>
      <c r="C130" s="173"/>
      <c r="D130" s="173"/>
      <c r="E130" s="173"/>
      <c r="F130" s="173">
        <v>323491</v>
      </c>
      <c r="G130" s="174" t="s">
        <v>196</v>
      </c>
      <c r="H130" s="160">
        <v>75000</v>
      </c>
      <c r="I130" s="160">
        <f t="shared" si="17"/>
        <v>10000</v>
      </c>
      <c r="J130" s="160">
        <v>85000</v>
      </c>
      <c r="K130" s="172"/>
      <c r="L130" s="172"/>
      <c r="M130" s="172"/>
      <c r="N130" s="172"/>
      <c r="O130" s="162"/>
      <c r="P130" s="162"/>
      <c r="Q130" s="162"/>
    </row>
    <row r="131" spans="1:17" ht="20.100000000000001" hidden="1" customHeight="1" x14ac:dyDescent="0.2">
      <c r="A131" s="173"/>
      <c r="B131" s="173"/>
      <c r="C131" s="173"/>
      <c r="D131" s="173">
        <v>3235</v>
      </c>
      <c r="E131" s="173"/>
      <c r="F131" s="173"/>
      <c r="G131" s="186" t="s">
        <v>39</v>
      </c>
      <c r="H131" s="160">
        <f>H132+H134+H136</f>
        <v>21000</v>
      </c>
      <c r="I131" s="160">
        <f>I132+I134+I136</f>
        <v>0</v>
      </c>
      <c r="J131" s="160">
        <f>J132+J134+J136</f>
        <v>21000</v>
      </c>
      <c r="K131" s="170"/>
      <c r="L131" s="170"/>
      <c r="M131" s="170"/>
      <c r="N131" s="170"/>
      <c r="O131" s="162"/>
      <c r="P131" s="162"/>
      <c r="Q131" s="162"/>
    </row>
    <row r="132" spans="1:17" ht="20.100000000000001" hidden="1" customHeight="1" x14ac:dyDescent="0.2">
      <c r="A132" s="173"/>
      <c r="B132" s="173"/>
      <c r="C132" s="173"/>
      <c r="D132" s="173"/>
      <c r="E132" s="173">
        <v>32352</v>
      </c>
      <c r="F132" s="173"/>
      <c r="G132" s="186" t="s">
        <v>198</v>
      </c>
      <c r="H132" s="160">
        <f>H133</f>
        <v>1000</v>
      </c>
      <c r="I132" s="160">
        <f>I133</f>
        <v>0</v>
      </c>
      <c r="J132" s="160">
        <f>J133</f>
        <v>1000</v>
      </c>
      <c r="K132" s="171"/>
      <c r="L132" s="171"/>
      <c r="M132" s="171"/>
      <c r="N132" s="171"/>
      <c r="O132" s="162"/>
      <c r="P132" s="162"/>
      <c r="Q132" s="162"/>
    </row>
    <row r="133" spans="1:17" ht="20.100000000000001" hidden="1" customHeight="1" x14ac:dyDescent="0.2">
      <c r="A133" s="173"/>
      <c r="B133" s="173"/>
      <c r="C133" s="173"/>
      <c r="D133" s="173"/>
      <c r="E133" s="173"/>
      <c r="F133" s="173">
        <v>323520</v>
      </c>
      <c r="G133" s="186" t="s">
        <v>198</v>
      </c>
      <c r="H133" s="160">
        <v>1000</v>
      </c>
      <c r="I133" s="160">
        <f>J133-H133</f>
        <v>0</v>
      </c>
      <c r="J133" s="160">
        <v>1000</v>
      </c>
      <c r="K133" s="172"/>
      <c r="L133" s="172"/>
      <c r="M133" s="172"/>
      <c r="N133" s="172"/>
      <c r="O133" s="162"/>
      <c r="P133" s="162"/>
      <c r="Q133" s="162"/>
    </row>
    <row r="134" spans="1:17" ht="20.100000000000001" hidden="1" customHeight="1" x14ac:dyDescent="0.2">
      <c r="A134" s="173"/>
      <c r="B134" s="173"/>
      <c r="C134" s="173"/>
      <c r="D134" s="173"/>
      <c r="E134" s="173">
        <v>32354</v>
      </c>
      <c r="F134" s="173"/>
      <c r="G134" s="186" t="s">
        <v>62</v>
      </c>
      <c r="H134" s="160">
        <f>H135</f>
        <v>15000</v>
      </c>
      <c r="I134" s="160">
        <f>I135</f>
        <v>0</v>
      </c>
      <c r="J134" s="160">
        <f>J135</f>
        <v>15000</v>
      </c>
      <c r="K134" s="171"/>
      <c r="L134" s="171"/>
      <c r="M134" s="171"/>
      <c r="N134" s="171"/>
      <c r="O134" s="162"/>
      <c r="P134" s="162"/>
      <c r="Q134" s="162"/>
    </row>
    <row r="135" spans="1:17" ht="20.100000000000001" hidden="1" customHeight="1" x14ac:dyDescent="0.2">
      <c r="A135" s="173"/>
      <c r="B135" s="173"/>
      <c r="C135" s="173"/>
      <c r="D135" s="173"/>
      <c r="E135" s="173"/>
      <c r="F135" s="173">
        <v>323540</v>
      </c>
      <c r="G135" s="186" t="s">
        <v>62</v>
      </c>
      <c r="H135" s="160">
        <v>15000</v>
      </c>
      <c r="I135" s="160">
        <f>J135-H135</f>
        <v>0</v>
      </c>
      <c r="J135" s="160">
        <v>15000</v>
      </c>
      <c r="K135" s="172"/>
      <c r="L135" s="172"/>
      <c r="M135" s="172"/>
      <c r="N135" s="172"/>
      <c r="O135" s="162"/>
      <c r="P135" s="162"/>
      <c r="Q135" s="162"/>
    </row>
    <row r="136" spans="1:17" ht="20.100000000000001" hidden="1" customHeight="1" x14ac:dyDescent="0.2">
      <c r="A136" s="173"/>
      <c r="B136" s="173"/>
      <c r="C136" s="173"/>
      <c r="D136" s="173"/>
      <c r="E136" s="173">
        <v>32359</v>
      </c>
      <c r="F136" s="173"/>
      <c r="G136" s="186" t="s">
        <v>387</v>
      </c>
      <c r="H136" s="160">
        <f>H137</f>
        <v>5000</v>
      </c>
      <c r="I136" s="160">
        <f>I137</f>
        <v>0</v>
      </c>
      <c r="J136" s="160">
        <f>J137</f>
        <v>5000</v>
      </c>
      <c r="K136" s="171"/>
      <c r="L136" s="171"/>
      <c r="M136" s="171"/>
      <c r="N136" s="171"/>
      <c r="O136" s="162"/>
      <c r="P136" s="162"/>
      <c r="Q136" s="162"/>
    </row>
    <row r="137" spans="1:17" ht="20.100000000000001" hidden="1" customHeight="1" x14ac:dyDescent="0.2">
      <c r="A137" s="173"/>
      <c r="B137" s="173"/>
      <c r="C137" s="173"/>
      <c r="D137" s="173"/>
      <c r="E137" s="173"/>
      <c r="F137" s="173">
        <v>323590</v>
      </c>
      <c r="G137" s="186" t="s">
        <v>387</v>
      </c>
      <c r="H137" s="160">
        <v>5000</v>
      </c>
      <c r="I137" s="160">
        <f>J137-H137</f>
        <v>0</v>
      </c>
      <c r="J137" s="160">
        <v>5000</v>
      </c>
      <c r="K137" s="172"/>
      <c r="L137" s="172"/>
      <c r="M137" s="172"/>
      <c r="N137" s="172"/>
      <c r="O137" s="162"/>
      <c r="P137" s="162"/>
      <c r="Q137" s="162"/>
    </row>
    <row r="138" spans="1:17" ht="20.100000000000001" hidden="1" customHeight="1" x14ac:dyDescent="0.2">
      <c r="A138" s="173"/>
      <c r="B138" s="173"/>
      <c r="C138" s="173"/>
      <c r="D138" s="173">
        <v>3236</v>
      </c>
      <c r="E138" s="173"/>
      <c r="F138" s="173"/>
      <c r="G138" s="186" t="s">
        <v>40</v>
      </c>
      <c r="H138" s="160">
        <f>H139+H141</f>
        <v>500000</v>
      </c>
      <c r="I138" s="160">
        <f>I139+I141</f>
        <v>0</v>
      </c>
      <c r="J138" s="160">
        <f>J139+J141</f>
        <v>500000</v>
      </c>
      <c r="K138" s="170"/>
      <c r="L138" s="170"/>
      <c r="M138" s="170"/>
      <c r="N138" s="170"/>
      <c r="O138" s="162"/>
      <c r="P138" s="162"/>
      <c r="Q138" s="162"/>
    </row>
    <row r="139" spans="1:17" s="188" customFormat="1" ht="20.100000000000001" hidden="1" customHeight="1" x14ac:dyDescent="0.2">
      <c r="A139" s="187"/>
      <c r="B139" s="187"/>
      <c r="C139" s="187"/>
      <c r="D139" s="187"/>
      <c r="E139" s="187">
        <v>32363</v>
      </c>
      <c r="F139" s="187"/>
      <c r="G139" s="159" t="s">
        <v>204</v>
      </c>
      <c r="H139" s="160">
        <f>H140</f>
        <v>420000</v>
      </c>
      <c r="I139" s="160">
        <f>I140</f>
        <v>0</v>
      </c>
      <c r="J139" s="160">
        <f>J140</f>
        <v>420000</v>
      </c>
      <c r="K139" s="171"/>
      <c r="L139" s="171"/>
      <c r="M139" s="171"/>
      <c r="N139" s="171"/>
      <c r="O139" s="162"/>
      <c r="P139" s="162"/>
      <c r="Q139" s="162"/>
    </row>
    <row r="140" spans="1:17" ht="20.100000000000001" hidden="1" customHeight="1" x14ac:dyDescent="0.2">
      <c r="A140" s="173"/>
      <c r="B140" s="173"/>
      <c r="C140" s="173"/>
      <c r="D140" s="173"/>
      <c r="E140" s="173"/>
      <c r="F140" s="173">
        <v>323630</v>
      </c>
      <c r="G140" s="186" t="s">
        <v>204</v>
      </c>
      <c r="H140" s="178">
        <v>420000</v>
      </c>
      <c r="I140" s="178">
        <f>J140-H140</f>
        <v>0</v>
      </c>
      <c r="J140" s="178">
        <v>420000</v>
      </c>
      <c r="K140" s="189"/>
      <c r="L140" s="189"/>
      <c r="M140" s="189"/>
      <c r="N140" s="189"/>
      <c r="O140" s="162"/>
      <c r="P140" s="162"/>
      <c r="Q140" s="162"/>
    </row>
    <row r="141" spans="1:17" ht="20.100000000000001" hidden="1" customHeight="1" x14ac:dyDescent="0.2">
      <c r="A141" s="173"/>
      <c r="B141" s="173"/>
      <c r="C141" s="173"/>
      <c r="D141" s="173"/>
      <c r="E141" s="173">
        <v>32369</v>
      </c>
      <c r="F141" s="173"/>
      <c r="G141" s="186" t="s">
        <v>207</v>
      </c>
      <c r="H141" s="178">
        <f>H142</f>
        <v>80000</v>
      </c>
      <c r="I141" s="178">
        <f>I142</f>
        <v>0</v>
      </c>
      <c r="J141" s="178">
        <f>J142</f>
        <v>80000</v>
      </c>
      <c r="K141" s="190"/>
      <c r="L141" s="190"/>
      <c r="M141" s="190"/>
      <c r="N141" s="190"/>
      <c r="O141" s="162"/>
      <c r="P141" s="162"/>
      <c r="Q141" s="162"/>
    </row>
    <row r="142" spans="1:17" ht="20.100000000000001" hidden="1" customHeight="1" x14ac:dyDescent="0.2">
      <c r="A142" s="173"/>
      <c r="B142" s="173"/>
      <c r="C142" s="173"/>
      <c r="D142" s="173"/>
      <c r="E142" s="173"/>
      <c r="F142" s="173">
        <v>323690</v>
      </c>
      <c r="G142" s="186" t="s">
        <v>207</v>
      </c>
      <c r="H142" s="178">
        <v>80000</v>
      </c>
      <c r="I142" s="178">
        <f>J142-H142</f>
        <v>0</v>
      </c>
      <c r="J142" s="178">
        <v>80000</v>
      </c>
      <c r="K142" s="189"/>
      <c r="L142" s="189"/>
      <c r="M142" s="189"/>
      <c r="N142" s="189"/>
      <c r="O142" s="162"/>
      <c r="P142" s="162"/>
      <c r="Q142" s="162"/>
    </row>
    <row r="143" spans="1:17" ht="20.100000000000001" hidden="1" customHeight="1" x14ac:dyDescent="0.2">
      <c r="A143" s="173"/>
      <c r="B143" s="173"/>
      <c r="C143" s="173"/>
      <c r="D143" s="173">
        <v>3237</v>
      </c>
      <c r="E143" s="173"/>
      <c r="F143" s="173"/>
      <c r="G143" s="186" t="s">
        <v>373</v>
      </c>
      <c r="H143" s="160">
        <f>H144+H146+H148</f>
        <v>675000</v>
      </c>
      <c r="I143" s="160">
        <f>I144+I146+I148</f>
        <v>0</v>
      </c>
      <c r="J143" s="160">
        <f>J144+J146+J148</f>
        <v>675000</v>
      </c>
      <c r="K143" s="191"/>
      <c r="L143" s="191"/>
      <c r="M143" s="191"/>
      <c r="N143" s="191"/>
      <c r="O143" s="162"/>
      <c r="P143" s="162"/>
      <c r="Q143" s="162"/>
    </row>
    <row r="144" spans="1:17" ht="20.100000000000001" hidden="1" customHeight="1" x14ac:dyDescent="0.2">
      <c r="A144" s="173"/>
      <c r="B144" s="173"/>
      <c r="C144" s="173"/>
      <c r="D144" s="173"/>
      <c r="E144" s="173">
        <v>32372</v>
      </c>
      <c r="F144" s="173"/>
      <c r="G144" s="186" t="s">
        <v>388</v>
      </c>
      <c r="H144" s="160">
        <f>H145</f>
        <v>100000</v>
      </c>
      <c r="I144" s="160">
        <f>I145</f>
        <v>0</v>
      </c>
      <c r="J144" s="160">
        <f>J145</f>
        <v>100000</v>
      </c>
      <c r="K144" s="190"/>
      <c r="L144" s="190"/>
      <c r="M144" s="190"/>
      <c r="N144" s="190"/>
      <c r="O144" s="162"/>
      <c r="P144" s="162"/>
      <c r="Q144" s="162"/>
    </row>
    <row r="145" spans="1:17" ht="20.100000000000001" hidden="1" customHeight="1" x14ac:dyDescent="0.2">
      <c r="A145" s="173"/>
      <c r="B145" s="173"/>
      <c r="C145" s="173"/>
      <c r="D145" s="173"/>
      <c r="E145" s="173"/>
      <c r="F145" s="173">
        <v>323720</v>
      </c>
      <c r="G145" s="186" t="s">
        <v>388</v>
      </c>
      <c r="H145" s="160">
        <v>100000</v>
      </c>
      <c r="I145" s="160">
        <f>J145-H145</f>
        <v>0</v>
      </c>
      <c r="J145" s="160">
        <v>100000</v>
      </c>
      <c r="K145" s="189"/>
      <c r="L145" s="189"/>
      <c r="M145" s="189"/>
      <c r="N145" s="189"/>
      <c r="O145" s="162"/>
      <c r="P145" s="162"/>
      <c r="Q145" s="162"/>
    </row>
    <row r="146" spans="1:17" ht="20.100000000000001" hidden="1" customHeight="1" x14ac:dyDescent="0.2">
      <c r="A146" s="173"/>
      <c r="B146" s="173"/>
      <c r="C146" s="173"/>
      <c r="D146" s="173"/>
      <c r="E146" s="173">
        <v>32373</v>
      </c>
      <c r="F146" s="173"/>
      <c r="G146" s="186" t="s">
        <v>214</v>
      </c>
      <c r="H146" s="160">
        <f>H147</f>
        <v>25000</v>
      </c>
      <c r="I146" s="160">
        <f>I147</f>
        <v>0</v>
      </c>
      <c r="J146" s="160">
        <f>J147</f>
        <v>25000</v>
      </c>
      <c r="K146" s="190"/>
      <c r="L146" s="190"/>
      <c r="M146" s="190"/>
      <c r="N146" s="190"/>
      <c r="O146" s="162"/>
      <c r="P146" s="162"/>
      <c r="Q146" s="162"/>
    </row>
    <row r="147" spans="1:17" s="184" customFormat="1" ht="20.100000000000001" hidden="1" customHeight="1" x14ac:dyDescent="0.2">
      <c r="A147" s="181"/>
      <c r="B147" s="173"/>
      <c r="C147" s="173"/>
      <c r="D147" s="173"/>
      <c r="E147" s="173"/>
      <c r="F147" s="173">
        <v>323730</v>
      </c>
      <c r="G147" s="186" t="s">
        <v>214</v>
      </c>
      <c r="H147" s="160">
        <v>25000</v>
      </c>
      <c r="I147" s="160">
        <f>J147-H147</f>
        <v>0</v>
      </c>
      <c r="J147" s="160">
        <v>25000</v>
      </c>
      <c r="K147" s="189"/>
      <c r="L147" s="189"/>
      <c r="M147" s="189"/>
      <c r="N147" s="183"/>
      <c r="O147" s="162"/>
      <c r="P147" s="162"/>
      <c r="Q147" s="162"/>
    </row>
    <row r="148" spans="1:17" ht="20.100000000000001" hidden="1" customHeight="1" x14ac:dyDescent="0.2">
      <c r="A148" s="173"/>
      <c r="B148" s="173"/>
      <c r="C148" s="173"/>
      <c r="D148" s="173"/>
      <c r="E148" s="173">
        <v>32379</v>
      </c>
      <c r="F148" s="173"/>
      <c r="G148" s="186" t="s">
        <v>217</v>
      </c>
      <c r="H148" s="160">
        <f>H149+H150</f>
        <v>550000</v>
      </c>
      <c r="I148" s="160">
        <f>I149+I150</f>
        <v>0</v>
      </c>
      <c r="J148" s="160">
        <f>J149+J150</f>
        <v>550000</v>
      </c>
      <c r="K148" s="190"/>
      <c r="L148" s="190"/>
      <c r="M148" s="190"/>
      <c r="N148" s="190"/>
      <c r="O148" s="162"/>
      <c r="P148" s="162"/>
      <c r="Q148" s="162"/>
    </row>
    <row r="149" spans="1:17" ht="20.100000000000001" hidden="1" customHeight="1" x14ac:dyDescent="0.2">
      <c r="A149" s="173"/>
      <c r="B149" s="173"/>
      <c r="C149" s="173"/>
      <c r="D149" s="173"/>
      <c r="E149" s="173"/>
      <c r="F149" s="173">
        <v>323790</v>
      </c>
      <c r="G149" s="186" t="s">
        <v>217</v>
      </c>
      <c r="H149" s="160">
        <v>550000</v>
      </c>
      <c r="I149" s="160">
        <f t="shared" ref="I149:I150" si="18">J149-H149</f>
        <v>0</v>
      </c>
      <c r="J149" s="160">
        <v>550000</v>
      </c>
      <c r="K149" s="189"/>
      <c r="L149" s="189"/>
      <c r="M149" s="189"/>
      <c r="N149" s="189"/>
      <c r="O149" s="162"/>
      <c r="P149" s="162"/>
      <c r="Q149" s="162"/>
    </row>
    <row r="150" spans="1:17" ht="20.100000000000001" hidden="1" customHeight="1" x14ac:dyDescent="0.2">
      <c r="A150" s="173"/>
      <c r="B150" s="173"/>
      <c r="C150" s="173"/>
      <c r="D150" s="173"/>
      <c r="E150" s="173"/>
      <c r="F150" s="173">
        <v>323791</v>
      </c>
      <c r="G150" s="186" t="s">
        <v>217</v>
      </c>
      <c r="H150" s="160">
        <v>0</v>
      </c>
      <c r="I150" s="160">
        <f t="shared" si="18"/>
        <v>0</v>
      </c>
      <c r="J150" s="160">
        <v>0</v>
      </c>
      <c r="K150" s="189"/>
      <c r="L150" s="189"/>
      <c r="M150" s="189"/>
      <c r="N150" s="189"/>
      <c r="O150" s="162"/>
      <c r="P150" s="162"/>
      <c r="Q150" s="162"/>
    </row>
    <row r="151" spans="1:17" ht="20.100000000000001" hidden="1" customHeight="1" x14ac:dyDescent="0.2">
      <c r="A151" s="173"/>
      <c r="B151" s="173"/>
      <c r="C151" s="173"/>
      <c r="D151" s="173">
        <v>3238</v>
      </c>
      <c r="E151" s="173"/>
      <c r="F151" s="173"/>
      <c r="G151" s="186" t="s">
        <v>41</v>
      </c>
      <c r="H151" s="160">
        <f t="shared" ref="H151:J152" si="19">H152</f>
        <v>80000</v>
      </c>
      <c r="I151" s="160">
        <f t="shared" si="19"/>
        <v>0</v>
      </c>
      <c r="J151" s="160">
        <f t="shared" si="19"/>
        <v>80000</v>
      </c>
      <c r="K151" s="170"/>
      <c r="L151" s="170"/>
      <c r="M151" s="170"/>
      <c r="N151" s="170"/>
      <c r="O151" s="162"/>
      <c r="P151" s="162"/>
      <c r="Q151" s="162"/>
    </row>
    <row r="152" spans="1:17" ht="20.100000000000001" hidden="1" customHeight="1" x14ac:dyDescent="0.2">
      <c r="A152" s="173"/>
      <c r="B152" s="173"/>
      <c r="C152" s="173"/>
      <c r="D152" s="173"/>
      <c r="E152" s="173">
        <v>32389</v>
      </c>
      <c r="F152" s="173"/>
      <c r="G152" s="186" t="s">
        <v>221</v>
      </c>
      <c r="H152" s="160">
        <f t="shared" si="19"/>
        <v>80000</v>
      </c>
      <c r="I152" s="160">
        <f t="shared" si="19"/>
        <v>0</v>
      </c>
      <c r="J152" s="160">
        <f t="shared" si="19"/>
        <v>80000</v>
      </c>
      <c r="K152" s="171"/>
      <c r="L152" s="171"/>
      <c r="M152" s="171"/>
      <c r="N152" s="171"/>
      <c r="O152" s="162"/>
      <c r="P152" s="162"/>
      <c r="Q152" s="162"/>
    </row>
    <row r="153" spans="1:17" ht="20.100000000000001" hidden="1" customHeight="1" x14ac:dyDescent="0.2">
      <c r="A153" s="173"/>
      <c r="B153" s="173"/>
      <c r="C153" s="173"/>
      <c r="D153" s="173"/>
      <c r="E153" s="173"/>
      <c r="F153" s="173">
        <v>323890</v>
      </c>
      <c r="G153" s="186" t="s">
        <v>221</v>
      </c>
      <c r="H153" s="160">
        <v>80000</v>
      </c>
      <c r="I153" s="160">
        <f>J153-H153</f>
        <v>0</v>
      </c>
      <c r="J153" s="160">
        <v>80000</v>
      </c>
      <c r="K153" s="172"/>
      <c r="L153" s="172"/>
      <c r="M153" s="172"/>
      <c r="N153" s="172"/>
      <c r="O153" s="162"/>
      <c r="P153" s="162"/>
      <c r="Q153" s="162"/>
    </row>
    <row r="154" spans="1:17" ht="20.100000000000001" hidden="1" customHeight="1" x14ac:dyDescent="0.2">
      <c r="A154" s="173"/>
      <c r="B154" s="173"/>
      <c r="C154" s="173"/>
      <c r="D154" s="173">
        <v>3239</v>
      </c>
      <c r="E154" s="173"/>
      <c r="F154" s="173"/>
      <c r="G154" s="186" t="s">
        <v>42</v>
      </c>
      <c r="H154" s="160">
        <f>H155+H158+H160+H162</f>
        <v>493000</v>
      </c>
      <c r="I154" s="160">
        <f>I155+I158+I160+I162</f>
        <v>20000</v>
      </c>
      <c r="J154" s="160">
        <f>J155+J158+J160+J162</f>
        <v>513000</v>
      </c>
      <c r="K154" s="170"/>
      <c r="L154" s="170"/>
      <c r="M154" s="170"/>
      <c r="N154" s="170"/>
      <c r="O154" s="162"/>
      <c r="P154" s="162"/>
      <c r="Q154" s="162"/>
    </row>
    <row r="155" spans="1:17" ht="25.5" hidden="1" x14ac:dyDescent="0.2">
      <c r="A155" s="173"/>
      <c r="B155" s="173"/>
      <c r="C155" s="173"/>
      <c r="D155" s="173"/>
      <c r="E155" s="173">
        <v>32391</v>
      </c>
      <c r="F155" s="173"/>
      <c r="G155" s="174" t="s">
        <v>224</v>
      </c>
      <c r="H155" s="160">
        <f>H157+H156</f>
        <v>130000</v>
      </c>
      <c r="I155" s="160">
        <f t="shared" ref="I155:J155" si="20">I157+I156</f>
        <v>0</v>
      </c>
      <c r="J155" s="160">
        <f t="shared" si="20"/>
        <v>130000</v>
      </c>
      <c r="K155" s="171"/>
      <c r="L155" s="171"/>
      <c r="M155" s="171"/>
      <c r="N155" s="171"/>
      <c r="O155" s="162"/>
      <c r="P155" s="162"/>
      <c r="Q155" s="162"/>
    </row>
    <row r="156" spans="1:17" ht="25.5" hidden="1" x14ac:dyDescent="0.2">
      <c r="A156" s="173"/>
      <c r="B156" s="173"/>
      <c r="C156" s="173"/>
      <c r="D156" s="173"/>
      <c r="E156" s="173"/>
      <c r="F156" s="173">
        <v>323910</v>
      </c>
      <c r="G156" s="174" t="s">
        <v>224</v>
      </c>
      <c r="H156" s="334">
        <v>100000</v>
      </c>
      <c r="I156" s="160">
        <f>J156-H156</f>
        <v>30000</v>
      </c>
      <c r="J156" s="160">
        <v>130000</v>
      </c>
      <c r="K156" s="172"/>
      <c r="L156" s="172"/>
      <c r="M156" s="172"/>
      <c r="N156" s="172"/>
      <c r="O156" s="162"/>
      <c r="P156" s="162"/>
      <c r="Q156" s="162"/>
    </row>
    <row r="157" spans="1:17" ht="20.25" hidden="1" customHeight="1" x14ac:dyDescent="0.2">
      <c r="A157" s="173"/>
      <c r="B157" s="173"/>
      <c r="C157" s="173"/>
      <c r="D157" s="173"/>
      <c r="E157" s="173"/>
      <c r="F157" s="332">
        <v>323911</v>
      </c>
      <c r="G157" s="304" t="s">
        <v>465</v>
      </c>
      <c r="H157" s="335">
        <v>30000</v>
      </c>
      <c r="I157" s="160">
        <f>J157-H157</f>
        <v>-30000</v>
      </c>
      <c r="J157" s="160">
        <v>0</v>
      </c>
      <c r="K157" s="172"/>
      <c r="L157" s="172"/>
      <c r="M157" s="172"/>
      <c r="N157" s="172"/>
      <c r="O157" s="162"/>
      <c r="P157" s="162"/>
      <c r="Q157" s="162"/>
    </row>
    <row r="158" spans="1:17" ht="20.100000000000001" hidden="1" customHeight="1" x14ac:dyDescent="0.2">
      <c r="A158" s="173"/>
      <c r="B158" s="173"/>
      <c r="C158" s="173"/>
      <c r="D158" s="173"/>
      <c r="E158" s="173">
        <v>32394</v>
      </c>
      <c r="F158" s="173"/>
      <c r="G158" s="186" t="s">
        <v>227</v>
      </c>
      <c r="H158" s="160">
        <f>H159</f>
        <v>23000</v>
      </c>
      <c r="I158" s="160">
        <f>I159</f>
        <v>0</v>
      </c>
      <c r="J158" s="160">
        <f>J159</f>
        <v>23000</v>
      </c>
      <c r="K158" s="171"/>
      <c r="L158" s="171"/>
      <c r="M158" s="171"/>
      <c r="N158" s="171"/>
      <c r="O158" s="162"/>
      <c r="P158" s="162"/>
      <c r="Q158" s="162"/>
    </row>
    <row r="159" spans="1:17" ht="20.100000000000001" hidden="1" customHeight="1" x14ac:dyDescent="0.2">
      <c r="A159" s="173"/>
      <c r="B159" s="173"/>
      <c r="C159" s="173"/>
      <c r="D159" s="173"/>
      <c r="E159" s="173"/>
      <c r="F159" s="173">
        <v>323940</v>
      </c>
      <c r="G159" s="186" t="s">
        <v>227</v>
      </c>
      <c r="H159" s="160">
        <v>23000</v>
      </c>
      <c r="I159" s="160">
        <f>J159-H159</f>
        <v>0</v>
      </c>
      <c r="J159" s="160">
        <v>23000</v>
      </c>
      <c r="K159" s="172"/>
      <c r="L159" s="172"/>
      <c r="M159" s="172"/>
      <c r="N159" s="172"/>
      <c r="O159" s="162"/>
      <c r="P159" s="162"/>
      <c r="Q159" s="162"/>
    </row>
    <row r="160" spans="1:17" ht="20.100000000000001" hidden="1" customHeight="1" x14ac:dyDescent="0.2">
      <c r="A160" s="173"/>
      <c r="B160" s="173"/>
      <c r="C160" s="173"/>
      <c r="D160" s="173"/>
      <c r="E160" s="173">
        <v>32395</v>
      </c>
      <c r="F160" s="173"/>
      <c r="G160" s="186" t="s">
        <v>230</v>
      </c>
      <c r="H160" s="160">
        <f>H161</f>
        <v>70000</v>
      </c>
      <c r="I160" s="160">
        <f>I161</f>
        <v>0</v>
      </c>
      <c r="J160" s="160">
        <f>J161</f>
        <v>70000</v>
      </c>
      <c r="K160" s="171"/>
      <c r="L160" s="171"/>
      <c r="M160" s="171"/>
      <c r="N160" s="171"/>
      <c r="O160" s="162"/>
      <c r="P160" s="162"/>
      <c r="Q160" s="162"/>
    </row>
    <row r="161" spans="1:17" ht="20.100000000000001" hidden="1" customHeight="1" x14ac:dyDescent="0.2">
      <c r="A161" s="173"/>
      <c r="B161" s="173"/>
      <c r="C161" s="173"/>
      <c r="D161" s="173"/>
      <c r="E161" s="173"/>
      <c r="F161" s="173">
        <v>323950</v>
      </c>
      <c r="G161" s="186" t="s">
        <v>230</v>
      </c>
      <c r="H161" s="160">
        <v>70000</v>
      </c>
      <c r="I161" s="160">
        <f>J161-H161</f>
        <v>0</v>
      </c>
      <c r="J161" s="160">
        <v>70000</v>
      </c>
      <c r="K161" s="172"/>
      <c r="L161" s="172"/>
      <c r="M161" s="172"/>
      <c r="N161" s="172"/>
      <c r="O161" s="162"/>
      <c r="P161" s="162"/>
      <c r="Q161" s="162"/>
    </row>
    <row r="162" spans="1:17" ht="20.100000000000001" hidden="1" customHeight="1" x14ac:dyDescent="0.2">
      <c r="A162" s="173"/>
      <c r="B162" s="173"/>
      <c r="C162" s="173"/>
      <c r="D162" s="173"/>
      <c r="E162" s="173">
        <v>32399</v>
      </c>
      <c r="F162" s="173"/>
      <c r="G162" s="186" t="s">
        <v>233</v>
      </c>
      <c r="H162" s="160">
        <f>H163+H164+H165+H166+H167</f>
        <v>270000</v>
      </c>
      <c r="I162" s="160">
        <f>I163+I164+I165+I166+I167</f>
        <v>20000</v>
      </c>
      <c r="J162" s="160">
        <f>J163+J164+J165+J166+J167</f>
        <v>290000</v>
      </c>
      <c r="K162" s="171"/>
      <c r="L162" s="171"/>
      <c r="M162" s="171"/>
      <c r="N162" s="171"/>
      <c r="O162" s="162"/>
      <c r="P162" s="162"/>
      <c r="Q162" s="162"/>
    </row>
    <row r="163" spans="1:17" ht="25.5" hidden="1" x14ac:dyDescent="0.2">
      <c r="A163" s="173"/>
      <c r="B163" s="173"/>
      <c r="C163" s="173"/>
      <c r="D163" s="173"/>
      <c r="E163" s="173"/>
      <c r="F163" s="173">
        <v>323990</v>
      </c>
      <c r="G163" s="174" t="s">
        <v>235</v>
      </c>
      <c r="H163" s="160">
        <v>70000</v>
      </c>
      <c r="I163" s="160">
        <f t="shared" ref="I163:I167" si="21">J163-H163</f>
        <v>0</v>
      </c>
      <c r="J163" s="160">
        <v>70000</v>
      </c>
      <c r="K163" s="172"/>
      <c r="L163" s="172"/>
      <c r="M163" s="172"/>
      <c r="N163" s="172"/>
      <c r="O163" s="162"/>
      <c r="P163" s="162"/>
      <c r="Q163" s="162"/>
    </row>
    <row r="164" spans="1:17" ht="25.5" hidden="1" x14ac:dyDescent="0.2">
      <c r="A164" s="173"/>
      <c r="B164" s="173"/>
      <c r="C164" s="173"/>
      <c r="D164" s="173"/>
      <c r="E164" s="173"/>
      <c r="F164" s="173">
        <v>323991</v>
      </c>
      <c r="G164" s="174" t="s">
        <v>237</v>
      </c>
      <c r="H164" s="160">
        <v>45000</v>
      </c>
      <c r="I164" s="160">
        <f t="shared" si="21"/>
        <v>0</v>
      </c>
      <c r="J164" s="160">
        <v>45000</v>
      </c>
      <c r="K164" s="172"/>
      <c r="L164" s="172"/>
      <c r="M164" s="172"/>
      <c r="N164" s="172"/>
      <c r="O164" s="162"/>
      <c r="P164" s="162"/>
      <c r="Q164" s="162"/>
    </row>
    <row r="165" spans="1:17" ht="25.5" hidden="1" x14ac:dyDescent="0.2">
      <c r="A165" s="173"/>
      <c r="B165" s="173"/>
      <c r="C165" s="173"/>
      <c r="D165" s="173"/>
      <c r="E165" s="173"/>
      <c r="F165" s="173">
        <v>323992</v>
      </c>
      <c r="G165" s="174" t="s">
        <v>239</v>
      </c>
      <c r="H165" s="160">
        <v>65000</v>
      </c>
      <c r="I165" s="160">
        <f t="shared" si="21"/>
        <v>0</v>
      </c>
      <c r="J165" s="160">
        <v>65000</v>
      </c>
      <c r="K165" s="172"/>
      <c r="L165" s="172"/>
      <c r="M165" s="172"/>
      <c r="N165" s="172"/>
      <c r="O165" s="162"/>
      <c r="P165" s="162"/>
      <c r="Q165" s="162"/>
    </row>
    <row r="166" spans="1:17" ht="25.5" hidden="1" x14ac:dyDescent="0.2">
      <c r="A166" s="173"/>
      <c r="B166" s="173"/>
      <c r="C166" s="173"/>
      <c r="D166" s="173"/>
      <c r="E166" s="173"/>
      <c r="F166" s="173">
        <v>323993</v>
      </c>
      <c r="G166" s="174" t="s">
        <v>241</v>
      </c>
      <c r="H166" s="160">
        <v>70000</v>
      </c>
      <c r="I166" s="160">
        <f t="shared" si="21"/>
        <v>20000</v>
      </c>
      <c r="J166" s="160">
        <f>70000+20000</f>
        <v>90000</v>
      </c>
      <c r="K166" s="172"/>
      <c r="L166" s="172"/>
      <c r="M166" s="172"/>
      <c r="N166" s="172"/>
      <c r="O166" s="162"/>
      <c r="P166" s="162"/>
      <c r="Q166" s="162"/>
    </row>
    <row r="167" spans="1:17" ht="25.5" hidden="1" x14ac:dyDescent="0.2">
      <c r="A167" s="173"/>
      <c r="B167" s="173"/>
      <c r="C167" s="173"/>
      <c r="D167" s="173"/>
      <c r="E167" s="173"/>
      <c r="F167" s="173">
        <v>323994</v>
      </c>
      <c r="G167" s="174" t="s">
        <v>243</v>
      </c>
      <c r="H167" s="160">
        <v>20000</v>
      </c>
      <c r="I167" s="160">
        <f t="shared" si="21"/>
        <v>0</v>
      </c>
      <c r="J167" s="160">
        <v>20000</v>
      </c>
      <c r="K167" s="172"/>
      <c r="L167" s="172"/>
      <c r="M167" s="172"/>
      <c r="N167" s="172"/>
      <c r="O167" s="162"/>
      <c r="P167" s="162"/>
      <c r="Q167" s="162"/>
    </row>
    <row r="168" spans="1:17" s="147" customFormat="1" ht="27" hidden="1" customHeight="1" x14ac:dyDescent="0.2">
      <c r="A168" s="276"/>
      <c r="B168" s="175"/>
      <c r="C168" s="175">
        <v>324</v>
      </c>
      <c r="D168" s="175"/>
      <c r="E168" s="175"/>
      <c r="F168" s="175"/>
      <c r="G168" s="292" t="s">
        <v>43</v>
      </c>
      <c r="H168" s="185">
        <f t="shared" ref="H168:J170" si="22">H169</f>
        <v>0</v>
      </c>
      <c r="I168" s="185">
        <f t="shared" si="22"/>
        <v>0</v>
      </c>
      <c r="J168" s="185">
        <f t="shared" si="22"/>
        <v>0</v>
      </c>
      <c r="K168" s="275"/>
      <c r="L168" s="275"/>
      <c r="M168" s="275"/>
      <c r="N168" s="153"/>
      <c r="O168" s="162"/>
      <c r="P168" s="162"/>
      <c r="Q168" s="162"/>
    </row>
    <row r="169" spans="1:17" s="188" customFormat="1" ht="27" hidden="1" customHeight="1" x14ac:dyDescent="0.2">
      <c r="A169" s="187"/>
      <c r="B169" s="187"/>
      <c r="C169" s="187"/>
      <c r="D169" s="187">
        <v>3241</v>
      </c>
      <c r="E169" s="187"/>
      <c r="F169" s="187"/>
      <c r="G169" s="192" t="s">
        <v>44</v>
      </c>
      <c r="H169" s="160">
        <f t="shared" si="22"/>
        <v>0</v>
      </c>
      <c r="I169" s="160">
        <f t="shared" si="22"/>
        <v>0</v>
      </c>
      <c r="J169" s="160">
        <f t="shared" si="22"/>
        <v>0</v>
      </c>
      <c r="K169" s="170"/>
      <c r="L169" s="170"/>
      <c r="M169" s="170"/>
      <c r="N169" s="170"/>
      <c r="O169" s="162"/>
      <c r="P169" s="162"/>
      <c r="Q169" s="162"/>
    </row>
    <row r="170" spans="1:17" s="188" customFormat="1" ht="27" hidden="1" customHeight="1" x14ac:dyDescent="0.2">
      <c r="A170" s="187"/>
      <c r="B170" s="187"/>
      <c r="C170" s="187"/>
      <c r="D170" s="187"/>
      <c r="E170" s="187">
        <v>32412</v>
      </c>
      <c r="F170" s="187"/>
      <c r="G170" s="192" t="s">
        <v>245</v>
      </c>
      <c r="H170" s="160">
        <f t="shared" si="22"/>
        <v>0</v>
      </c>
      <c r="I170" s="160">
        <f t="shared" si="22"/>
        <v>0</v>
      </c>
      <c r="J170" s="160">
        <f t="shared" si="22"/>
        <v>0</v>
      </c>
      <c r="K170" s="171"/>
      <c r="L170" s="171"/>
      <c r="M170" s="171"/>
      <c r="N170" s="171"/>
      <c r="O170" s="162"/>
      <c r="P170" s="162"/>
      <c r="Q170" s="162"/>
    </row>
    <row r="171" spans="1:17" s="188" customFormat="1" ht="27" hidden="1" customHeight="1" x14ac:dyDescent="0.2">
      <c r="A171" s="187"/>
      <c r="B171" s="187"/>
      <c r="C171" s="187"/>
      <c r="D171" s="187"/>
      <c r="E171" s="187"/>
      <c r="F171" s="187">
        <v>324120</v>
      </c>
      <c r="G171" s="192" t="s">
        <v>437</v>
      </c>
      <c r="H171" s="160">
        <v>0</v>
      </c>
      <c r="I171" s="160">
        <f>J171-H171</f>
        <v>0</v>
      </c>
      <c r="J171" s="160">
        <v>0</v>
      </c>
      <c r="K171" s="172"/>
      <c r="L171" s="172"/>
      <c r="M171" s="172"/>
      <c r="N171" s="172"/>
      <c r="O171" s="162"/>
      <c r="P171" s="162"/>
      <c r="Q171" s="162"/>
    </row>
    <row r="172" spans="1:17" s="147" customFormat="1" ht="20.100000000000001" customHeight="1" x14ac:dyDescent="0.2">
      <c r="A172" s="276"/>
      <c r="B172" s="175"/>
      <c r="C172" s="175">
        <v>329</v>
      </c>
      <c r="D172" s="175"/>
      <c r="E172" s="175"/>
      <c r="F172" s="175"/>
      <c r="G172" s="294" t="s">
        <v>45</v>
      </c>
      <c r="H172" s="185">
        <f>H173+H176+H183+H186+H189+H197</f>
        <v>252000</v>
      </c>
      <c r="I172" s="185">
        <f>I173+I176+I183+I186+I189+I197</f>
        <v>40000</v>
      </c>
      <c r="J172" s="185">
        <f>J173+J176+J183+J186+J189+J197</f>
        <v>292000</v>
      </c>
      <c r="K172" s="275"/>
      <c r="L172" s="275"/>
      <c r="M172" s="275"/>
      <c r="N172" s="153"/>
      <c r="O172" s="162"/>
      <c r="P172" s="162"/>
      <c r="Q172" s="162"/>
    </row>
    <row r="173" spans="1:17" ht="27.75" hidden="1" customHeight="1" x14ac:dyDescent="0.2">
      <c r="A173" s="173"/>
      <c r="B173" s="173"/>
      <c r="C173" s="173"/>
      <c r="D173" s="173">
        <v>3291</v>
      </c>
      <c r="E173" s="173"/>
      <c r="F173" s="173"/>
      <c r="G173" s="174" t="s">
        <v>46</v>
      </c>
      <c r="H173" s="160">
        <f t="shared" ref="H173:J174" si="23">H174</f>
        <v>50000</v>
      </c>
      <c r="I173" s="160">
        <f t="shared" si="23"/>
        <v>10000</v>
      </c>
      <c r="J173" s="160">
        <f t="shared" si="23"/>
        <v>60000</v>
      </c>
      <c r="K173" s="170"/>
      <c r="L173" s="170"/>
      <c r="M173" s="170"/>
      <c r="N173" s="170"/>
      <c r="O173" s="162"/>
      <c r="P173" s="162"/>
      <c r="Q173" s="162"/>
    </row>
    <row r="174" spans="1:17" ht="27.75" hidden="1" customHeight="1" x14ac:dyDescent="0.2">
      <c r="A174" s="173"/>
      <c r="B174" s="173"/>
      <c r="C174" s="173"/>
      <c r="D174" s="173"/>
      <c r="E174" s="173">
        <v>32911</v>
      </c>
      <c r="F174" s="173"/>
      <c r="G174" s="174" t="s">
        <v>250</v>
      </c>
      <c r="H174" s="160">
        <f t="shared" si="23"/>
        <v>50000</v>
      </c>
      <c r="I174" s="160">
        <f t="shared" si="23"/>
        <v>10000</v>
      </c>
      <c r="J174" s="160">
        <f t="shared" si="23"/>
        <v>60000</v>
      </c>
      <c r="K174" s="171"/>
      <c r="L174" s="171"/>
      <c r="M174" s="171"/>
      <c r="N174" s="171"/>
      <c r="O174" s="162"/>
      <c r="P174" s="162"/>
      <c r="Q174" s="162"/>
    </row>
    <row r="175" spans="1:17" ht="27.75" hidden="1" customHeight="1" x14ac:dyDescent="0.2">
      <c r="A175" s="173"/>
      <c r="B175" s="173"/>
      <c r="C175" s="173"/>
      <c r="D175" s="173"/>
      <c r="E175" s="173"/>
      <c r="F175" s="173">
        <v>329110</v>
      </c>
      <c r="G175" s="174" t="s">
        <v>250</v>
      </c>
      <c r="H175" s="160">
        <v>50000</v>
      </c>
      <c r="I175" s="160">
        <f>J175-H175</f>
        <v>10000</v>
      </c>
      <c r="J175" s="160">
        <v>60000</v>
      </c>
      <c r="K175" s="172"/>
      <c r="L175" s="172"/>
      <c r="M175" s="172"/>
      <c r="N175" s="172"/>
      <c r="O175" s="162"/>
      <c r="P175" s="162"/>
      <c r="Q175" s="162"/>
    </row>
    <row r="176" spans="1:17" ht="20.100000000000001" hidden="1" customHeight="1" x14ac:dyDescent="0.2">
      <c r="A176" s="173"/>
      <c r="B176" s="173"/>
      <c r="C176" s="173"/>
      <c r="D176" s="173">
        <v>3292</v>
      </c>
      <c r="E176" s="173"/>
      <c r="F176" s="173"/>
      <c r="G176" s="174" t="s">
        <v>47</v>
      </c>
      <c r="H176" s="160">
        <f>H177+H179+H181</f>
        <v>77000</v>
      </c>
      <c r="I176" s="160">
        <f>I177+I179+I181</f>
        <v>0</v>
      </c>
      <c r="J176" s="160">
        <f>J177+J179+J181</f>
        <v>77000</v>
      </c>
      <c r="K176" s="170"/>
      <c r="L176" s="170"/>
      <c r="M176" s="170"/>
      <c r="N176" s="170"/>
      <c r="O176" s="162"/>
      <c r="P176" s="162"/>
      <c r="Q176" s="162"/>
    </row>
    <row r="177" spans="1:17" ht="20.100000000000001" hidden="1" customHeight="1" x14ac:dyDescent="0.2">
      <c r="A177" s="173"/>
      <c r="B177" s="173"/>
      <c r="C177" s="173"/>
      <c r="D177" s="173"/>
      <c r="E177" s="173">
        <v>32921</v>
      </c>
      <c r="F177" s="173"/>
      <c r="G177" s="174" t="s">
        <v>253</v>
      </c>
      <c r="H177" s="160">
        <f>H178</f>
        <v>23000</v>
      </c>
      <c r="I177" s="160">
        <f>I178</f>
        <v>0</v>
      </c>
      <c r="J177" s="160">
        <f>J178</f>
        <v>23000</v>
      </c>
      <c r="K177" s="171"/>
      <c r="L177" s="171"/>
      <c r="M177" s="171"/>
      <c r="N177" s="171"/>
      <c r="O177" s="162"/>
      <c r="P177" s="162"/>
      <c r="Q177" s="162"/>
    </row>
    <row r="178" spans="1:17" ht="20.100000000000001" hidden="1" customHeight="1" x14ac:dyDescent="0.2">
      <c r="A178" s="173"/>
      <c r="B178" s="173"/>
      <c r="C178" s="173"/>
      <c r="D178" s="173"/>
      <c r="E178" s="173"/>
      <c r="F178" s="173">
        <v>329210</v>
      </c>
      <c r="G178" s="174" t="s">
        <v>253</v>
      </c>
      <c r="H178" s="160">
        <v>23000</v>
      </c>
      <c r="I178" s="160">
        <f>J178-H178</f>
        <v>0</v>
      </c>
      <c r="J178" s="160">
        <v>23000</v>
      </c>
      <c r="K178" s="172"/>
      <c r="L178" s="172"/>
      <c r="M178" s="172"/>
      <c r="N178" s="172"/>
      <c r="O178" s="162"/>
      <c r="P178" s="162"/>
      <c r="Q178" s="162"/>
    </row>
    <row r="179" spans="1:17" ht="20.100000000000001" hidden="1" customHeight="1" x14ac:dyDescent="0.2">
      <c r="A179" s="173"/>
      <c r="B179" s="173"/>
      <c r="C179" s="173"/>
      <c r="D179" s="173"/>
      <c r="E179" s="173">
        <v>32922</v>
      </c>
      <c r="F179" s="173"/>
      <c r="G179" s="174" t="s">
        <v>380</v>
      </c>
      <c r="H179" s="160">
        <f>H180</f>
        <v>24000</v>
      </c>
      <c r="I179" s="160">
        <f>I180</f>
        <v>0</v>
      </c>
      <c r="J179" s="160">
        <f>J180</f>
        <v>24000</v>
      </c>
      <c r="K179" s="171"/>
      <c r="L179" s="171"/>
      <c r="M179" s="171"/>
      <c r="N179" s="171"/>
      <c r="O179" s="162"/>
      <c r="P179" s="162"/>
      <c r="Q179" s="162"/>
    </row>
    <row r="180" spans="1:17" ht="20.100000000000001" hidden="1" customHeight="1" x14ac:dyDescent="0.2">
      <c r="A180" s="173"/>
      <c r="B180" s="173"/>
      <c r="C180" s="173"/>
      <c r="D180" s="173"/>
      <c r="E180" s="173"/>
      <c r="F180" s="173">
        <v>329220</v>
      </c>
      <c r="G180" s="174" t="s">
        <v>380</v>
      </c>
      <c r="H180" s="160">
        <v>24000</v>
      </c>
      <c r="I180" s="160">
        <f>J180-H180</f>
        <v>0</v>
      </c>
      <c r="J180" s="160">
        <v>24000</v>
      </c>
      <c r="K180" s="172"/>
      <c r="L180" s="172"/>
      <c r="M180" s="172"/>
      <c r="N180" s="172"/>
      <c r="O180" s="162"/>
      <c r="P180" s="162"/>
      <c r="Q180" s="162"/>
    </row>
    <row r="181" spans="1:17" ht="20.100000000000001" hidden="1" customHeight="1" x14ac:dyDescent="0.2">
      <c r="A181" s="173"/>
      <c r="B181" s="173"/>
      <c r="C181" s="173"/>
      <c r="D181" s="173"/>
      <c r="E181" s="173">
        <v>32923</v>
      </c>
      <c r="F181" s="173"/>
      <c r="G181" s="174" t="s">
        <v>256</v>
      </c>
      <c r="H181" s="160">
        <f>H182</f>
        <v>30000</v>
      </c>
      <c r="I181" s="160">
        <f>I182</f>
        <v>0</v>
      </c>
      <c r="J181" s="160">
        <f>J182</f>
        <v>30000</v>
      </c>
      <c r="K181" s="171"/>
      <c r="L181" s="171"/>
      <c r="M181" s="171"/>
      <c r="N181" s="171"/>
      <c r="O181" s="162"/>
      <c r="P181" s="162"/>
      <c r="Q181" s="162"/>
    </row>
    <row r="182" spans="1:17" ht="20.100000000000001" hidden="1" customHeight="1" x14ac:dyDescent="0.2">
      <c r="A182" s="173"/>
      <c r="B182" s="173"/>
      <c r="C182" s="173"/>
      <c r="D182" s="173"/>
      <c r="E182" s="173"/>
      <c r="F182" s="173">
        <v>329230</v>
      </c>
      <c r="G182" s="174" t="s">
        <v>256</v>
      </c>
      <c r="H182" s="160">
        <v>30000</v>
      </c>
      <c r="I182" s="160">
        <f>J182-H182</f>
        <v>0</v>
      </c>
      <c r="J182" s="160">
        <v>30000</v>
      </c>
      <c r="K182" s="172"/>
      <c r="L182" s="172"/>
      <c r="M182" s="172"/>
      <c r="N182" s="172"/>
      <c r="O182" s="162"/>
      <c r="P182" s="162"/>
      <c r="Q182" s="162"/>
    </row>
    <row r="183" spans="1:17" ht="20.100000000000001" hidden="1" customHeight="1" x14ac:dyDescent="0.2">
      <c r="A183" s="173"/>
      <c r="B183" s="173"/>
      <c r="C183" s="173"/>
      <c r="D183" s="173">
        <v>3293</v>
      </c>
      <c r="E183" s="173"/>
      <c r="F183" s="173"/>
      <c r="G183" s="174" t="s">
        <v>48</v>
      </c>
      <c r="H183" s="160">
        <f t="shared" ref="H183:J184" si="24">H184</f>
        <v>30000</v>
      </c>
      <c r="I183" s="160">
        <f t="shared" si="24"/>
        <v>30000</v>
      </c>
      <c r="J183" s="160">
        <f t="shared" si="24"/>
        <v>60000</v>
      </c>
      <c r="K183" s="170"/>
      <c r="L183" s="170"/>
      <c r="M183" s="170"/>
      <c r="N183" s="170"/>
      <c r="O183" s="162"/>
      <c r="P183" s="162"/>
      <c r="Q183" s="162"/>
    </row>
    <row r="184" spans="1:17" ht="20.100000000000001" hidden="1" customHeight="1" x14ac:dyDescent="0.2">
      <c r="A184" s="173"/>
      <c r="B184" s="173"/>
      <c r="C184" s="173"/>
      <c r="D184" s="173"/>
      <c r="E184" s="173">
        <v>32931</v>
      </c>
      <c r="F184" s="173"/>
      <c r="G184" s="174" t="s">
        <v>48</v>
      </c>
      <c r="H184" s="160">
        <f t="shared" si="24"/>
        <v>30000</v>
      </c>
      <c r="I184" s="160">
        <f t="shared" si="24"/>
        <v>30000</v>
      </c>
      <c r="J184" s="160">
        <f t="shared" si="24"/>
        <v>60000</v>
      </c>
      <c r="K184" s="171"/>
      <c r="L184" s="171"/>
      <c r="M184" s="171"/>
      <c r="N184" s="171"/>
      <c r="O184" s="162"/>
      <c r="P184" s="162"/>
      <c r="Q184" s="162"/>
    </row>
    <row r="185" spans="1:17" ht="20.100000000000001" hidden="1" customHeight="1" x14ac:dyDescent="0.2">
      <c r="A185" s="173"/>
      <c r="B185" s="173"/>
      <c r="C185" s="173"/>
      <c r="D185" s="173"/>
      <c r="E185" s="173"/>
      <c r="F185" s="325">
        <v>329310</v>
      </c>
      <c r="G185" s="313" t="s">
        <v>48</v>
      </c>
      <c r="H185" s="160">
        <v>30000</v>
      </c>
      <c r="I185" s="160">
        <f>J185-H185</f>
        <v>30000</v>
      </c>
      <c r="J185" s="160">
        <v>60000</v>
      </c>
      <c r="K185" s="172"/>
      <c r="L185" s="172"/>
      <c r="M185" s="172"/>
      <c r="N185" s="172"/>
      <c r="O185" s="162"/>
      <c r="P185" s="162"/>
      <c r="Q185" s="162"/>
    </row>
    <row r="186" spans="1:17" ht="20.100000000000001" hidden="1" customHeight="1" x14ac:dyDescent="0.2">
      <c r="A186" s="173"/>
      <c r="B186" s="173"/>
      <c r="C186" s="173"/>
      <c r="D186" s="173">
        <v>3294</v>
      </c>
      <c r="E186" s="173"/>
      <c r="F186" s="173"/>
      <c r="G186" s="174" t="s">
        <v>49</v>
      </c>
      <c r="H186" s="160">
        <f t="shared" ref="H186:J187" si="25">H187</f>
        <v>20000</v>
      </c>
      <c r="I186" s="160">
        <f t="shared" si="25"/>
        <v>0</v>
      </c>
      <c r="J186" s="160">
        <f t="shared" si="25"/>
        <v>20000</v>
      </c>
      <c r="K186" s="170"/>
      <c r="L186" s="170"/>
      <c r="M186" s="170"/>
      <c r="N186" s="170"/>
      <c r="O186" s="162"/>
      <c r="P186" s="162"/>
      <c r="Q186" s="162"/>
    </row>
    <row r="187" spans="1:17" ht="20.100000000000001" hidden="1" customHeight="1" x14ac:dyDescent="0.2">
      <c r="A187" s="173"/>
      <c r="B187" s="173"/>
      <c r="C187" s="173"/>
      <c r="D187" s="173"/>
      <c r="E187" s="173">
        <v>32941</v>
      </c>
      <c r="F187" s="173"/>
      <c r="G187" s="174" t="s">
        <v>261</v>
      </c>
      <c r="H187" s="160">
        <f t="shared" si="25"/>
        <v>20000</v>
      </c>
      <c r="I187" s="160">
        <f t="shared" si="25"/>
        <v>0</v>
      </c>
      <c r="J187" s="160">
        <f t="shared" si="25"/>
        <v>20000</v>
      </c>
      <c r="K187" s="171"/>
      <c r="L187" s="171"/>
      <c r="M187" s="171"/>
      <c r="N187" s="171"/>
      <c r="O187" s="162"/>
      <c r="P187" s="162"/>
      <c r="Q187" s="162"/>
    </row>
    <row r="188" spans="1:17" ht="20.100000000000001" hidden="1" customHeight="1" x14ac:dyDescent="0.2">
      <c r="A188" s="173"/>
      <c r="B188" s="173"/>
      <c r="C188" s="173"/>
      <c r="D188" s="173"/>
      <c r="E188" s="173"/>
      <c r="F188" s="173">
        <v>329410</v>
      </c>
      <c r="G188" s="174" t="s">
        <v>261</v>
      </c>
      <c r="H188" s="160">
        <v>20000</v>
      </c>
      <c r="I188" s="160">
        <f>J188-H188</f>
        <v>0</v>
      </c>
      <c r="J188" s="160">
        <v>20000</v>
      </c>
      <c r="K188" s="172"/>
      <c r="L188" s="172"/>
      <c r="M188" s="172"/>
      <c r="N188" s="172"/>
      <c r="O188" s="162"/>
      <c r="P188" s="162"/>
      <c r="Q188" s="162"/>
    </row>
    <row r="189" spans="1:17" ht="18.75" hidden="1" customHeight="1" x14ac:dyDescent="0.2">
      <c r="A189" s="173"/>
      <c r="B189" s="173"/>
      <c r="C189" s="173"/>
      <c r="D189" s="173">
        <v>3295</v>
      </c>
      <c r="E189" s="173"/>
      <c r="F189" s="173"/>
      <c r="G189" s="174" t="s">
        <v>50</v>
      </c>
      <c r="H189" s="160">
        <f>H192+H194+H190</f>
        <v>70000</v>
      </c>
      <c r="I189" s="160">
        <f>I192+I194+I190</f>
        <v>0</v>
      </c>
      <c r="J189" s="160">
        <f>J192+J194+J190</f>
        <v>70000</v>
      </c>
      <c r="K189" s="170"/>
      <c r="L189" s="170"/>
      <c r="M189" s="170"/>
      <c r="N189" s="170"/>
      <c r="O189" s="162"/>
      <c r="P189" s="162"/>
      <c r="Q189" s="162"/>
    </row>
    <row r="190" spans="1:17" ht="18.75" hidden="1" customHeight="1" x14ac:dyDescent="0.2">
      <c r="A190" s="173"/>
      <c r="B190" s="173"/>
      <c r="C190" s="173"/>
      <c r="D190" s="173"/>
      <c r="E190" s="173">
        <v>32953</v>
      </c>
      <c r="F190" s="173"/>
      <c r="G190" s="174" t="s">
        <v>488</v>
      </c>
      <c r="H190" s="178">
        <f>H191</f>
        <v>0</v>
      </c>
      <c r="I190" s="178">
        <f t="shared" ref="I190:J190" si="26">I191</f>
        <v>0</v>
      </c>
      <c r="J190" s="178">
        <f t="shared" si="26"/>
        <v>0</v>
      </c>
      <c r="K190" s="170"/>
      <c r="L190" s="170"/>
      <c r="M190" s="170"/>
      <c r="N190" s="170"/>
      <c r="O190" s="162"/>
      <c r="P190" s="162"/>
      <c r="Q190" s="162"/>
    </row>
    <row r="191" spans="1:17" ht="18.75" hidden="1" customHeight="1" x14ac:dyDescent="0.2">
      <c r="A191" s="173"/>
      <c r="B191" s="173"/>
      <c r="C191" s="173"/>
      <c r="D191" s="173"/>
      <c r="E191" s="173"/>
      <c r="F191" s="173">
        <v>329530</v>
      </c>
      <c r="G191" s="174" t="s">
        <v>488</v>
      </c>
      <c r="H191" s="178">
        <v>0</v>
      </c>
      <c r="I191" s="178">
        <f>J191-H191</f>
        <v>0</v>
      </c>
      <c r="J191" s="178">
        <v>0</v>
      </c>
      <c r="K191" s="170"/>
      <c r="L191" s="170"/>
      <c r="M191" s="170"/>
      <c r="N191" s="170"/>
      <c r="O191" s="162"/>
      <c r="P191" s="162"/>
      <c r="Q191" s="162"/>
    </row>
    <row r="192" spans="1:17" ht="25.5" hidden="1" x14ac:dyDescent="0.2">
      <c r="A192" s="173"/>
      <c r="B192" s="173"/>
      <c r="C192" s="173"/>
      <c r="D192" s="173"/>
      <c r="E192" s="173">
        <v>32955</v>
      </c>
      <c r="F192" s="173"/>
      <c r="G192" s="174" t="s">
        <v>264</v>
      </c>
      <c r="H192" s="160">
        <f>H193</f>
        <v>30000</v>
      </c>
      <c r="I192" s="160">
        <f>I193</f>
        <v>0</v>
      </c>
      <c r="J192" s="160">
        <f>J193</f>
        <v>30000</v>
      </c>
      <c r="K192" s="171"/>
      <c r="L192" s="171"/>
      <c r="M192" s="171"/>
      <c r="N192" s="171"/>
      <c r="O192" s="162"/>
      <c r="P192" s="162"/>
      <c r="Q192" s="162"/>
    </row>
    <row r="193" spans="1:17" ht="25.5" hidden="1" x14ac:dyDescent="0.2">
      <c r="A193" s="173"/>
      <c r="B193" s="173"/>
      <c r="C193" s="173"/>
      <c r="D193" s="173"/>
      <c r="E193" s="173"/>
      <c r="F193" s="173">
        <v>329550</v>
      </c>
      <c r="G193" s="174" t="s">
        <v>264</v>
      </c>
      <c r="H193" s="160">
        <v>30000</v>
      </c>
      <c r="I193" s="160">
        <f>J193-H193</f>
        <v>0</v>
      </c>
      <c r="J193" s="160">
        <v>30000</v>
      </c>
      <c r="K193" s="172"/>
      <c r="L193" s="172"/>
      <c r="M193" s="172"/>
      <c r="N193" s="172"/>
      <c r="O193" s="162"/>
      <c r="P193" s="162"/>
      <c r="Q193" s="162"/>
    </row>
    <row r="194" spans="1:17" ht="23.25" hidden="1" customHeight="1" x14ac:dyDescent="0.2">
      <c r="A194" s="173"/>
      <c r="B194" s="173"/>
      <c r="C194" s="173"/>
      <c r="D194" s="173"/>
      <c r="E194" s="173">
        <v>32959</v>
      </c>
      <c r="F194" s="173"/>
      <c r="G194" s="174" t="s">
        <v>267</v>
      </c>
      <c r="H194" s="160">
        <f>H195+H196</f>
        <v>40000</v>
      </c>
      <c r="I194" s="160">
        <f>I195+I196</f>
        <v>0</v>
      </c>
      <c r="J194" s="160">
        <f>J195+J196</f>
        <v>40000</v>
      </c>
      <c r="K194" s="171"/>
      <c r="L194" s="171"/>
      <c r="M194" s="171"/>
      <c r="N194" s="171"/>
      <c r="O194" s="162"/>
      <c r="P194" s="162"/>
      <c r="Q194" s="162"/>
    </row>
    <row r="195" spans="1:17" ht="25.5" hidden="1" x14ac:dyDescent="0.2">
      <c r="A195" s="173"/>
      <c r="B195" s="173"/>
      <c r="C195" s="173"/>
      <c r="D195" s="173"/>
      <c r="E195" s="173"/>
      <c r="F195" s="173">
        <v>329590</v>
      </c>
      <c r="G195" s="174" t="s">
        <v>269</v>
      </c>
      <c r="H195" s="160">
        <v>25000</v>
      </c>
      <c r="I195" s="160">
        <f t="shared" ref="I195:I196" si="27">J195-H195</f>
        <v>0</v>
      </c>
      <c r="J195" s="160">
        <v>25000</v>
      </c>
      <c r="K195" s="172"/>
      <c r="L195" s="172"/>
      <c r="M195" s="172"/>
      <c r="N195" s="172"/>
      <c r="O195" s="162"/>
      <c r="P195" s="162"/>
      <c r="Q195" s="162"/>
    </row>
    <row r="196" spans="1:17" ht="21.75" hidden="1" customHeight="1" x14ac:dyDescent="0.2">
      <c r="A196" s="173"/>
      <c r="B196" s="173"/>
      <c r="C196" s="173"/>
      <c r="D196" s="173"/>
      <c r="E196" s="173"/>
      <c r="F196" s="173">
        <v>329591</v>
      </c>
      <c r="G196" s="174" t="s">
        <v>271</v>
      </c>
      <c r="H196" s="160">
        <v>15000</v>
      </c>
      <c r="I196" s="160">
        <f t="shared" si="27"/>
        <v>0</v>
      </c>
      <c r="J196" s="160">
        <v>15000</v>
      </c>
      <c r="K196" s="172"/>
      <c r="L196" s="172"/>
      <c r="M196" s="172"/>
      <c r="N196" s="172"/>
      <c r="O196" s="162"/>
      <c r="P196" s="162"/>
      <c r="Q196" s="162"/>
    </row>
    <row r="197" spans="1:17" ht="20.100000000000001" hidden="1" customHeight="1" x14ac:dyDescent="0.2">
      <c r="A197" s="173"/>
      <c r="B197" s="173"/>
      <c r="C197" s="173"/>
      <c r="D197" s="173">
        <v>3299</v>
      </c>
      <c r="E197" s="173"/>
      <c r="F197" s="173"/>
      <c r="G197" s="174" t="s">
        <v>45</v>
      </c>
      <c r="H197" s="160">
        <f t="shared" ref="H197:J198" si="28">H198</f>
        <v>5000</v>
      </c>
      <c r="I197" s="160">
        <f t="shared" si="28"/>
        <v>0</v>
      </c>
      <c r="J197" s="160">
        <f t="shared" si="28"/>
        <v>5000</v>
      </c>
      <c r="K197" s="170"/>
      <c r="L197" s="170"/>
      <c r="M197" s="170"/>
      <c r="N197" s="170"/>
      <c r="O197" s="162"/>
      <c r="P197" s="162"/>
      <c r="Q197" s="162"/>
    </row>
    <row r="198" spans="1:17" ht="20.100000000000001" hidden="1" customHeight="1" x14ac:dyDescent="0.2">
      <c r="A198" s="173"/>
      <c r="B198" s="173"/>
      <c r="C198" s="173"/>
      <c r="D198" s="173"/>
      <c r="E198" s="173">
        <v>32999</v>
      </c>
      <c r="F198" s="173"/>
      <c r="G198" s="174" t="s">
        <v>45</v>
      </c>
      <c r="H198" s="160">
        <f t="shared" si="28"/>
        <v>5000</v>
      </c>
      <c r="I198" s="160">
        <f t="shared" si="28"/>
        <v>0</v>
      </c>
      <c r="J198" s="160">
        <f t="shared" si="28"/>
        <v>5000</v>
      </c>
      <c r="K198" s="171"/>
      <c r="L198" s="171"/>
      <c r="M198" s="171"/>
      <c r="N198" s="171"/>
      <c r="O198" s="162"/>
      <c r="P198" s="162"/>
      <c r="Q198" s="162"/>
    </row>
    <row r="199" spans="1:17" ht="20.100000000000001" hidden="1" customHeight="1" x14ac:dyDescent="0.2">
      <c r="A199" s="173"/>
      <c r="B199" s="173"/>
      <c r="C199" s="173"/>
      <c r="D199" s="173"/>
      <c r="E199" s="173"/>
      <c r="F199" s="173">
        <v>329990</v>
      </c>
      <c r="G199" s="174" t="s">
        <v>45</v>
      </c>
      <c r="H199" s="160">
        <v>5000</v>
      </c>
      <c r="I199" s="160">
        <f>J199-H199</f>
        <v>0</v>
      </c>
      <c r="J199" s="160">
        <v>5000</v>
      </c>
      <c r="K199" s="172"/>
      <c r="L199" s="172"/>
      <c r="M199" s="172"/>
      <c r="N199" s="172"/>
      <c r="O199" s="162"/>
      <c r="P199" s="162"/>
      <c r="Q199" s="162"/>
    </row>
    <row r="200" spans="1:17" ht="20.100000000000001" customHeight="1" x14ac:dyDescent="0.2">
      <c r="A200" s="173"/>
      <c r="B200" s="175">
        <v>34</v>
      </c>
      <c r="C200" s="173"/>
      <c r="D200" s="173"/>
      <c r="E200" s="173"/>
      <c r="F200" s="173"/>
      <c r="G200" s="176" t="s">
        <v>51</v>
      </c>
      <c r="H200" s="185">
        <f t="shared" ref="H200:J200" si="29">H201</f>
        <v>20500</v>
      </c>
      <c r="I200" s="185">
        <f t="shared" si="29"/>
        <v>0</v>
      </c>
      <c r="J200" s="185">
        <f t="shared" si="29"/>
        <v>20500</v>
      </c>
      <c r="K200" s="156"/>
      <c r="L200" s="156"/>
      <c r="M200" s="156"/>
      <c r="N200" s="188"/>
      <c r="O200" s="162"/>
      <c r="P200" s="162"/>
      <c r="Q200" s="162"/>
    </row>
    <row r="201" spans="1:17" s="147" customFormat="1" ht="20.100000000000001" customHeight="1" x14ac:dyDescent="0.2">
      <c r="A201" s="276"/>
      <c r="B201" s="175"/>
      <c r="C201" s="175">
        <v>343</v>
      </c>
      <c r="D201" s="175"/>
      <c r="E201" s="175"/>
      <c r="F201" s="175"/>
      <c r="G201" s="294" t="s">
        <v>52</v>
      </c>
      <c r="H201" s="185">
        <f>H203+H208</f>
        <v>20500</v>
      </c>
      <c r="I201" s="185">
        <f>I203+I208</f>
        <v>0</v>
      </c>
      <c r="J201" s="185">
        <f>J203+J208</f>
        <v>20500</v>
      </c>
      <c r="K201" s="275"/>
      <c r="L201" s="275"/>
      <c r="M201" s="275"/>
      <c r="N201" s="153"/>
      <c r="O201" s="162"/>
      <c r="P201" s="162"/>
      <c r="Q201" s="162"/>
    </row>
    <row r="202" spans="1:17" ht="19.5" hidden="1" customHeight="1" x14ac:dyDescent="0.2">
      <c r="A202" s="173"/>
      <c r="B202" s="173"/>
      <c r="C202" s="173"/>
      <c r="D202" s="173">
        <v>3431</v>
      </c>
      <c r="E202" s="173"/>
      <c r="F202" s="173"/>
      <c r="G202" s="174" t="s">
        <v>53</v>
      </c>
      <c r="H202" s="160">
        <f t="shared" ref="H202:J203" si="30">H203</f>
        <v>20000</v>
      </c>
      <c r="I202" s="160">
        <f t="shared" si="30"/>
        <v>0</v>
      </c>
      <c r="J202" s="160">
        <f t="shared" si="30"/>
        <v>20000</v>
      </c>
      <c r="K202" s="170"/>
      <c r="L202" s="170"/>
      <c r="M202" s="170"/>
      <c r="N202" s="170"/>
      <c r="O202" s="162"/>
      <c r="P202" s="162"/>
      <c r="Q202" s="162"/>
    </row>
    <row r="203" spans="1:17" ht="20.100000000000001" hidden="1" customHeight="1" x14ac:dyDescent="0.2">
      <c r="A203" s="173"/>
      <c r="B203" s="173"/>
      <c r="C203" s="173"/>
      <c r="D203" s="173"/>
      <c r="E203" s="173">
        <v>34311</v>
      </c>
      <c r="F203" s="173"/>
      <c r="G203" s="174" t="s">
        <v>278</v>
      </c>
      <c r="H203" s="160">
        <f t="shared" si="30"/>
        <v>20000</v>
      </c>
      <c r="I203" s="160">
        <f t="shared" si="30"/>
        <v>0</v>
      </c>
      <c r="J203" s="160">
        <f t="shared" si="30"/>
        <v>20000</v>
      </c>
      <c r="K203" s="171"/>
      <c r="L203" s="171"/>
      <c r="M203" s="171"/>
      <c r="N203" s="171"/>
      <c r="O203" s="162"/>
      <c r="P203" s="162"/>
      <c r="Q203" s="162"/>
    </row>
    <row r="204" spans="1:17" ht="20.100000000000001" hidden="1" customHeight="1" x14ac:dyDescent="0.2">
      <c r="A204" s="173"/>
      <c r="B204" s="173"/>
      <c r="C204" s="173"/>
      <c r="D204" s="173"/>
      <c r="E204" s="173"/>
      <c r="F204" s="173">
        <v>343110</v>
      </c>
      <c r="G204" s="174" t="s">
        <v>278</v>
      </c>
      <c r="H204" s="160">
        <v>20000</v>
      </c>
      <c r="I204" s="160">
        <f>J204-H204</f>
        <v>0</v>
      </c>
      <c r="J204" s="160">
        <v>20000</v>
      </c>
      <c r="K204" s="172"/>
      <c r="L204" s="172"/>
      <c r="M204" s="172"/>
      <c r="N204" s="172"/>
      <c r="O204" s="162"/>
      <c r="P204" s="162"/>
      <c r="Q204" s="162"/>
    </row>
    <row r="205" spans="1:17" ht="20.100000000000001" hidden="1" customHeight="1" x14ac:dyDescent="0.2">
      <c r="A205" s="173"/>
      <c r="B205" s="173"/>
      <c r="C205" s="173"/>
      <c r="D205" s="173"/>
      <c r="E205" s="173">
        <v>34312</v>
      </c>
      <c r="F205" s="173"/>
      <c r="G205" s="174" t="s">
        <v>281</v>
      </c>
      <c r="H205" s="160">
        <f>H206</f>
        <v>0</v>
      </c>
      <c r="I205" s="160">
        <f>I206</f>
        <v>0</v>
      </c>
      <c r="J205" s="160">
        <f>J206</f>
        <v>0</v>
      </c>
      <c r="K205" s="171"/>
      <c r="L205" s="170"/>
      <c r="M205" s="170"/>
      <c r="N205" s="188"/>
      <c r="O205" s="162"/>
      <c r="P205" s="162"/>
      <c r="Q205" s="162"/>
    </row>
    <row r="206" spans="1:17" ht="20.100000000000001" hidden="1" customHeight="1" x14ac:dyDescent="0.2">
      <c r="A206" s="173"/>
      <c r="B206" s="173"/>
      <c r="C206" s="173"/>
      <c r="D206" s="173"/>
      <c r="E206" s="173"/>
      <c r="F206" s="173">
        <v>343120</v>
      </c>
      <c r="G206" s="174" t="s">
        <v>281</v>
      </c>
      <c r="H206" s="160">
        <v>0</v>
      </c>
      <c r="I206" s="160">
        <f>J206-H206</f>
        <v>0</v>
      </c>
      <c r="J206" s="160">
        <v>0</v>
      </c>
      <c r="K206" s="172"/>
      <c r="L206" s="170"/>
      <c r="M206" s="170"/>
      <c r="N206" s="188"/>
      <c r="O206" s="162"/>
      <c r="P206" s="162"/>
      <c r="Q206" s="162"/>
    </row>
    <row r="207" spans="1:17" ht="20.100000000000001" hidden="1" customHeight="1" x14ac:dyDescent="0.2">
      <c r="A207" s="150"/>
      <c r="B207" s="150"/>
      <c r="C207" s="150"/>
      <c r="D207" s="150">
        <v>3433</v>
      </c>
      <c r="E207" s="150"/>
      <c r="F207" s="150"/>
      <c r="G207" s="192" t="s">
        <v>54</v>
      </c>
      <c r="H207" s="160">
        <f>H208</f>
        <v>500</v>
      </c>
      <c r="I207" s="160">
        <f>I208</f>
        <v>0</v>
      </c>
      <c r="J207" s="160">
        <v>500</v>
      </c>
      <c r="K207" s="170"/>
      <c r="L207" s="170"/>
      <c r="M207" s="170"/>
      <c r="N207" s="170"/>
      <c r="O207" s="162"/>
      <c r="P207" s="162"/>
      <c r="Q207" s="162"/>
    </row>
    <row r="208" spans="1:17" ht="20.100000000000001" hidden="1" customHeight="1" x14ac:dyDescent="0.2">
      <c r="A208" s="150"/>
      <c r="B208" s="150"/>
      <c r="C208" s="150"/>
      <c r="D208" s="150"/>
      <c r="E208" s="150">
        <v>34333</v>
      </c>
      <c r="F208" s="150"/>
      <c r="G208" s="192" t="s">
        <v>54</v>
      </c>
      <c r="H208" s="160">
        <f>H209</f>
        <v>500</v>
      </c>
      <c r="I208" s="160">
        <f>I209</f>
        <v>0</v>
      </c>
      <c r="J208" s="160">
        <f>J209</f>
        <v>500</v>
      </c>
      <c r="K208" s="171"/>
      <c r="L208" s="171"/>
      <c r="M208" s="171"/>
      <c r="N208" s="171"/>
      <c r="O208" s="162"/>
      <c r="P208" s="162"/>
      <c r="Q208" s="162"/>
    </row>
    <row r="209" spans="1:17" ht="20.100000000000001" hidden="1" customHeight="1" x14ac:dyDescent="0.2">
      <c r="A209" s="150"/>
      <c r="B209" s="150"/>
      <c r="C209" s="150"/>
      <c r="D209" s="150"/>
      <c r="E209" s="150"/>
      <c r="F209" s="150">
        <v>343330</v>
      </c>
      <c r="G209" s="192" t="s">
        <v>54</v>
      </c>
      <c r="H209" s="160">
        <v>500</v>
      </c>
      <c r="I209" s="160">
        <f>J209-H209</f>
        <v>0</v>
      </c>
      <c r="J209" s="160">
        <v>500</v>
      </c>
      <c r="K209" s="172"/>
      <c r="L209" s="172"/>
      <c r="M209" s="172"/>
      <c r="N209" s="172"/>
      <c r="O209" s="162"/>
      <c r="P209" s="162"/>
      <c r="Q209" s="162"/>
    </row>
    <row r="210" spans="1:17" ht="25.5" hidden="1" x14ac:dyDescent="0.2">
      <c r="A210" s="150"/>
      <c r="B210" s="149">
        <v>37</v>
      </c>
      <c r="C210" s="150"/>
      <c r="D210" s="150"/>
      <c r="E210" s="150"/>
      <c r="F210" s="150"/>
      <c r="G210" s="151" t="s">
        <v>55</v>
      </c>
      <c r="H210" s="160">
        <f t="shared" ref="H210:J213" si="31">H211</f>
        <v>0</v>
      </c>
      <c r="I210" s="160">
        <f t="shared" si="31"/>
        <v>0</v>
      </c>
      <c r="J210" s="160">
        <f t="shared" si="31"/>
        <v>0</v>
      </c>
      <c r="K210" s="172"/>
      <c r="L210" s="172"/>
      <c r="M210" s="172"/>
      <c r="N210" s="172"/>
      <c r="O210" s="162"/>
      <c r="P210" s="162"/>
      <c r="Q210" s="162"/>
    </row>
    <row r="211" spans="1:17" ht="20.100000000000001" hidden="1" customHeight="1" x14ac:dyDescent="0.2">
      <c r="A211" s="150"/>
      <c r="B211" s="150"/>
      <c r="C211" s="149">
        <v>372</v>
      </c>
      <c r="D211" s="150"/>
      <c r="E211" s="150"/>
      <c r="F211" s="150"/>
      <c r="G211" s="193" t="s">
        <v>327</v>
      </c>
      <c r="H211" s="160">
        <f t="shared" si="31"/>
        <v>0</v>
      </c>
      <c r="I211" s="160">
        <f t="shared" si="31"/>
        <v>0</v>
      </c>
      <c r="J211" s="160">
        <f t="shared" si="31"/>
        <v>0</v>
      </c>
      <c r="K211" s="172"/>
      <c r="L211" s="172"/>
      <c r="M211" s="172"/>
      <c r="N211" s="172"/>
      <c r="O211" s="162"/>
      <c r="P211" s="162"/>
      <c r="Q211" s="162"/>
    </row>
    <row r="212" spans="1:17" ht="20.100000000000001" hidden="1" customHeight="1" x14ac:dyDescent="0.2">
      <c r="A212" s="150"/>
      <c r="B212" s="150"/>
      <c r="C212" s="150"/>
      <c r="D212" s="150">
        <v>3721</v>
      </c>
      <c r="E212" s="150"/>
      <c r="F212" s="150"/>
      <c r="G212" s="192" t="s">
        <v>285</v>
      </c>
      <c r="H212" s="160">
        <f t="shared" si="31"/>
        <v>0</v>
      </c>
      <c r="I212" s="160">
        <f t="shared" si="31"/>
        <v>0</v>
      </c>
      <c r="J212" s="160">
        <f t="shared" si="31"/>
        <v>0</v>
      </c>
      <c r="K212" s="172"/>
      <c r="L212" s="172"/>
      <c r="M212" s="172"/>
      <c r="N212" s="172"/>
      <c r="O212" s="162"/>
      <c r="P212" s="162"/>
      <c r="Q212" s="162"/>
    </row>
    <row r="213" spans="1:17" ht="20.100000000000001" hidden="1" customHeight="1" x14ac:dyDescent="0.2">
      <c r="A213" s="150"/>
      <c r="B213" s="150"/>
      <c r="C213" s="150"/>
      <c r="D213" s="150"/>
      <c r="E213" s="150">
        <v>37215</v>
      </c>
      <c r="F213" s="150"/>
      <c r="G213" s="192" t="s">
        <v>287</v>
      </c>
      <c r="H213" s="160">
        <f t="shared" si="31"/>
        <v>0</v>
      </c>
      <c r="I213" s="160">
        <f t="shared" si="31"/>
        <v>0</v>
      </c>
      <c r="J213" s="160">
        <f t="shared" si="31"/>
        <v>0</v>
      </c>
      <c r="K213" s="172"/>
      <c r="L213" s="172"/>
      <c r="M213" s="172"/>
      <c r="N213" s="172"/>
      <c r="O213" s="162"/>
      <c r="P213" s="162"/>
      <c r="Q213" s="162"/>
    </row>
    <row r="214" spans="1:17" ht="20.100000000000001" hidden="1" customHeight="1" x14ac:dyDescent="0.2">
      <c r="A214" s="150"/>
      <c r="B214" s="150"/>
      <c r="C214" s="150"/>
      <c r="D214" s="150"/>
      <c r="E214" s="150"/>
      <c r="F214" s="150">
        <v>372150</v>
      </c>
      <c r="G214" s="192" t="s">
        <v>287</v>
      </c>
      <c r="H214" s="160">
        <v>0</v>
      </c>
      <c r="I214" s="160">
        <f>J214-H214</f>
        <v>0</v>
      </c>
      <c r="J214" s="160">
        <v>0</v>
      </c>
      <c r="K214" s="172"/>
      <c r="L214" s="172"/>
      <c r="M214" s="172"/>
      <c r="N214" s="172"/>
      <c r="O214" s="162"/>
      <c r="P214" s="162"/>
      <c r="Q214" s="162"/>
    </row>
    <row r="215" spans="1:17" ht="24.75" customHeight="1" x14ac:dyDescent="0.2">
      <c r="A215" s="165"/>
      <c r="B215" s="165"/>
      <c r="C215" s="167"/>
      <c r="D215" s="167"/>
      <c r="E215" s="167"/>
      <c r="F215" s="167"/>
      <c r="G215" s="166" t="s">
        <v>12</v>
      </c>
      <c r="H215" s="160"/>
      <c r="I215" s="160"/>
      <c r="J215" s="160"/>
      <c r="K215" s="170"/>
      <c r="L215" s="170"/>
      <c r="M215" s="170"/>
      <c r="N215" s="188"/>
      <c r="O215" s="162"/>
      <c r="P215" s="162"/>
      <c r="Q215" s="162"/>
    </row>
    <row r="216" spans="1:17" ht="30" customHeight="1" x14ac:dyDescent="0.2">
      <c r="A216" s="149">
        <v>4</v>
      </c>
      <c r="B216" s="150"/>
      <c r="C216" s="150"/>
      <c r="D216" s="150"/>
      <c r="E216" s="150"/>
      <c r="F216" s="150"/>
      <c r="G216" s="151" t="s">
        <v>5</v>
      </c>
      <c r="H216" s="185">
        <f>SUM(H217+H222)</f>
        <v>1465000</v>
      </c>
      <c r="I216" s="185">
        <f>SUM(I217+I222)</f>
        <v>0</v>
      </c>
      <c r="J216" s="185">
        <f>SUM(J217+J222)</f>
        <v>1465000</v>
      </c>
      <c r="K216" s="153"/>
      <c r="L216" s="153"/>
      <c r="M216" s="153"/>
      <c r="N216" s="153"/>
      <c r="O216" s="162"/>
      <c r="P216" s="162"/>
      <c r="Q216" s="162"/>
    </row>
    <row r="217" spans="1:17" ht="30" customHeight="1" x14ac:dyDescent="0.2">
      <c r="A217" s="150"/>
      <c r="B217" s="149">
        <v>41</v>
      </c>
      <c r="C217" s="149"/>
      <c r="D217" s="149"/>
      <c r="E217" s="149"/>
      <c r="F217" s="149"/>
      <c r="G217" s="151" t="s">
        <v>60</v>
      </c>
      <c r="H217" s="185">
        <f t="shared" ref="H217:J217" si="32">H218</f>
        <v>15000</v>
      </c>
      <c r="I217" s="185">
        <f t="shared" si="32"/>
        <v>0</v>
      </c>
      <c r="J217" s="185">
        <f t="shared" si="32"/>
        <v>15000</v>
      </c>
      <c r="K217" s="156"/>
      <c r="L217" s="156"/>
      <c r="M217" s="156"/>
      <c r="N217" s="188"/>
      <c r="O217" s="162"/>
      <c r="P217" s="162"/>
      <c r="Q217" s="162"/>
    </row>
    <row r="218" spans="1:17" s="147" customFormat="1" ht="20.100000000000001" customHeight="1" x14ac:dyDescent="0.2">
      <c r="A218" s="274"/>
      <c r="B218" s="149"/>
      <c r="C218" s="149">
        <v>412</v>
      </c>
      <c r="D218" s="149"/>
      <c r="E218" s="149"/>
      <c r="F218" s="149"/>
      <c r="G218" s="193" t="s">
        <v>61</v>
      </c>
      <c r="H218" s="185">
        <f t="shared" ref="H218:J220" si="33">H219</f>
        <v>15000</v>
      </c>
      <c r="I218" s="185">
        <f t="shared" si="33"/>
        <v>0</v>
      </c>
      <c r="J218" s="185">
        <f t="shared" si="33"/>
        <v>15000</v>
      </c>
      <c r="K218" s="275"/>
      <c r="L218" s="275"/>
      <c r="M218" s="275"/>
      <c r="N218" s="153"/>
      <c r="O218" s="162"/>
      <c r="P218" s="162"/>
      <c r="Q218" s="162"/>
    </row>
    <row r="219" spans="1:17" ht="20.100000000000001" hidden="1" customHeight="1" x14ac:dyDescent="0.2">
      <c r="A219" s="150"/>
      <c r="B219" s="150"/>
      <c r="C219" s="150"/>
      <c r="D219" s="150">
        <v>4123</v>
      </c>
      <c r="E219" s="150"/>
      <c r="F219" s="150"/>
      <c r="G219" s="194" t="s">
        <v>62</v>
      </c>
      <c r="H219" s="160">
        <f t="shared" si="33"/>
        <v>15000</v>
      </c>
      <c r="I219" s="160">
        <f t="shared" si="33"/>
        <v>0</v>
      </c>
      <c r="J219" s="160">
        <f t="shared" si="33"/>
        <v>15000</v>
      </c>
      <c r="K219" s="170"/>
      <c r="L219" s="170"/>
      <c r="M219" s="170"/>
      <c r="N219" s="170"/>
      <c r="O219" s="162"/>
      <c r="P219" s="162"/>
      <c r="Q219" s="162"/>
    </row>
    <row r="220" spans="1:17" ht="20.100000000000001" hidden="1" customHeight="1" x14ac:dyDescent="0.2">
      <c r="A220" s="150"/>
      <c r="B220" s="150"/>
      <c r="C220" s="150"/>
      <c r="D220" s="150"/>
      <c r="E220" s="150">
        <v>41231</v>
      </c>
      <c r="F220" s="150"/>
      <c r="G220" s="194" t="s">
        <v>62</v>
      </c>
      <c r="H220" s="160">
        <f t="shared" si="33"/>
        <v>15000</v>
      </c>
      <c r="I220" s="160">
        <f t="shared" si="33"/>
        <v>0</v>
      </c>
      <c r="J220" s="160">
        <f>J221</f>
        <v>15000</v>
      </c>
      <c r="K220" s="171"/>
      <c r="L220" s="171"/>
      <c r="M220" s="171"/>
      <c r="N220" s="171"/>
      <c r="O220" s="162"/>
      <c r="P220" s="162"/>
      <c r="Q220" s="162"/>
    </row>
    <row r="221" spans="1:17" ht="20.100000000000001" hidden="1" customHeight="1" x14ac:dyDescent="0.2">
      <c r="A221" s="150"/>
      <c r="B221" s="150"/>
      <c r="C221" s="150"/>
      <c r="D221" s="150"/>
      <c r="E221" s="150"/>
      <c r="F221" s="150">
        <v>412310</v>
      </c>
      <c r="G221" s="194" t="s">
        <v>62</v>
      </c>
      <c r="H221" s="160">
        <v>15000</v>
      </c>
      <c r="I221" s="160">
        <f>J221-H221</f>
        <v>0</v>
      </c>
      <c r="J221" s="160">
        <v>15000</v>
      </c>
      <c r="K221" s="195"/>
      <c r="L221" s="195"/>
      <c r="M221" s="195"/>
      <c r="N221" s="171"/>
      <c r="O221" s="162"/>
      <c r="P221" s="162"/>
      <c r="Q221" s="162"/>
    </row>
    <row r="222" spans="1:17" ht="27" customHeight="1" x14ac:dyDescent="0.2">
      <c r="A222" s="149"/>
      <c r="B222" s="149">
        <v>42</v>
      </c>
      <c r="C222" s="149"/>
      <c r="D222" s="149"/>
      <c r="E222" s="149"/>
      <c r="F222" s="149"/>
      <c r="G222" s="151" t="s">
        <v>63</v>
      </c>
      <c r="H222" s="185">
        <f>H223+H243</f>
        <v>1450000</v>
      </c>
      <c r="I222" s="185">
        <f>I223+I243</f>
        <v>0</v>
      </c>
      <c r="J222" s="185">
        <f>J223+J243</f>
        <v>1450000</v>
      </c>
      <c r="K222" s="156"/>
      <c r="L222" s="156"/>
      <c r="M222" s="156"/>
      <c r="N222" s="188"/>
      <c r="O222" s="162"/>
      <c r="P222" s="162"/>
      <c r="Q222" s="162"/>
    </row>
    <row r="223" spans="1:17" s="147" customFormat="1" ht="20.100000000000001" customHeight="1" x14ac:dyDescent="0.2">
      <c r="A223" s="274"/>
      <c r="B223" s="149"/>
      <c r="C223" s="149">
        <v>422</v>
      </c>
      <c r="D223" s="149"/>
      <c r="E223" s="149"/>
      <c r="F223" s="149"/>
      <c r="G223" s="196" t="s">
        <v>64</v>
      </c>
      <c r="H223" s="185">
        <f>H224+H232+H229</f>
        <v>1435000</v>
      </c>
      <c r="I223" s="185">
        <f t="shared" ref="I223:J223" si="34">I224+I232+I229</f>
        <v>0</v>
      </c>
      <c r="J223" s="185">
        <f t="shared" si="34"/>
        <v>1435000</v>
      </c>
      <c r="K223" s="275"/>
      <c r="L223" s="275"/>
      <c r="M223" s="275"/>
      <c r="N223" s="153"/>
      <c r="O223" s="162"/>
      <c r="P223" s="162"/>
      <c r="Q223" s="162"/>
    </row>
    <row r="224" spans="1:17" s="184" customFormat="1" ht="20.100000000000001" hidden="1" customHeight="1" x14ac:dyDescent="0.2">
      <c r="A224" s="150"/>
      <c r="B224" s="150"/>
      <c r="C224" s="150"/>
      <c r="D224" s="150">
        <v>4221</v>
      </c>
      <c r="E224" s="150"/>
      <c r="F224" s="150"/>
      <c r="G224" s="197" t="s">
        <v>65</v>
      </c>
      <c r="H224" s="160">
        <f>H225+H227</f>
        <v>85000</v>
      </c>
      <c r="I224" s="160">
        <f>I225+I227</f>
        <v>0</v>
      </c>
      <c r="J224" s="160">
        <f>J225+J227</f>
        <v>85000</v>
      </c>
      <c r="K224" s="170"/>
      <c r="L224" s="170"/>
      <c r="M224" s="170"/>
      <c r="N224" s="170"/>
      <c r="O224" s="162"/>
      <c r="P224" s="162"/>
      <c r="Q224" s="162"/>
    </row>
    <row r="225" spans="1:17" s="184" customFormat="1" ht="20.100000000000001" hidden="1" customHeight="1" x14ac:dyDescent="0.2">
      <c r="A225" s="150"/>
      <c r="B225" s="150"/>
      <c r="C225" s="150"/>
      <c r="D225" s="150"/>
      <c r="E225" s="150">
        <v>42211</v>
      </c>
      <c r="F225" s="150"/>
      <c r="G225" s="197" t="s">
        <v>334</v>
      </c>
      <c r="H225" s="160">
        <f>H226</f>
        <v>50000</v>
      </c>
      <c r="I225" s="160">
        <f>I226</f>
        <v>0</v>
      </c>
      <c r="J225" s="160">
        <f>J226</f>
        <v>50000</v>
      </c>
      <c r="K225" s="171"/>
      <c r="L225" s="171"/>
      <c r="M225" s="171"/>
      <c r="N225" s="171"/>
      <c r="O225" s="162"/>
      <c r="P225" s="162"/>
      <c r="Q225" s="162"/>
    </row>
    <row r="226" spans="1:17" s="184" customFormat="1" ht="20.100000000000001" hidden="1" customHeight="1" x14ac:dyDescent="0.2">
      <c r="A226" s="150"/>
      <c r="B226" s="150"/>
      <c r="C226" s="150"/>
      <c r="D226" s="150"/>
      <c r="E226" s="150"/>
      <c r="F226" s="150">
        <v>422110</v>
      </c>
      <c r="G226" s="197" t="s">
        <v>334</v>
      </c>
      <c r="H226" s="160">
        <v>50000</v>
      </c>
      <c r="I226" s="160">
        <f>J226-H226</f>
        <v>0</v>
      </c>
      <c r="J226" s="160">
        <v>50000</v>
      </c>
      <c r="K226" s="195"/>
      <c r="L226" s="195"/>
      <c r="M226" s="195"/>
      <c r="N226" s="195"/>
      <c r="O226" s="162"/>
      <c r="P226" s="162"/>
      <c r="Q226" s="162"/>
    </row>
    <row r="227" spans="1:17" s="184" customFormat="1" ht="20.100000000000001" hidden="1" customHeight="1" x14ac:dyDescent="0.2">
      <c r="A227" s="150"/>
      <c r="B227" s="150"/>
      <c r="C227" s="150"/>
      <c r="D227" s="150"/>
      <c r="E227" s="150">
        <v>42212</v>
      </c>
      <c r="F227" s="150"/>
      <c r="G227" s="197" t="s">
        <v>337</v>
      </c>
      <c r="H227" s="160">
        <f>H228</f>
        <v>35000</v>
      </c>
      <c r="I227" s="160">
        <f>I228</f>
        <v>0</v>
      </c>
      <c r="J227" s="160">
        <f>J228</f>
        <v>35000</v>
      </c>
      <c r="K227" s="171"/>
      <c r="L227" s="171"/>
      <c r="M227" s="171"/>
      <c r="N227" s="171"/>
      <c r="O227" s="162"/>
      <c r="P227" s="162"/>
      <c r="Q227" s="162"/>
    </row>
    <row r="228" spans="1:17" s="184" customFormat="1" ht="20.100000000000001" hidden="1" customHeight="1" x14ac:dyDescent="0.2">
      <c r="A228" s="150"/>
      <c r="B228" s="150"/>
      <c r="C228" s="150"/>
      <c r="D228" s="150"/>
      <c r="E228" s="150"/>
      <c r="F228" s="150">
        <v>422120</v>
      </c>
      <c r="G228" s="197" t="s">
        <v>337</v>
      </c>
      <c r="H228" s="160">
        <v>35000</v>
      </c>
      <c r="I228" s="160">
        <f>J228-H228</f>
        <v>0</v>
      </c>
      <c r="J228" s="160">
        <v>35000</v>
      </c>
      <c r="K228" s="195"/>
      <c r="L228" s="195"/>
      <c r="M228" s="195"/>
      <c r="N228" s="195"/>
      <c r="O228" s="162"/>
      <c r="P228" s="162"/>
      <c r="Q228" s="162"/>
    </row>
    <row r="229" spans="1:17" s="184" customFormat="1" ht="20.100000000000001" hidden="1" customHeight="1" x14ac:dyDescent="0.2">
      <c r="A229" s="150"/>
      <c r="B229" s="150"/>
      <c r="C229" s="150"/>
      <c r="D229" s="173">
        <v>4223</v>
      </c>
      <c r="E229" s="173"/>
      <c r="F229" s="173"/>
      <c r="G229" s="266" t="s">
        <v>454</v>
      </c>
      <c r="H229" s="178">
        <f>H230</f>
        <v>50000</v>
      </c>
      <c r="I229" s="178">
        <f t="shared" ref="I229:J229" si="35">I230</f>
        <v>0</v>
      </c>
      <c r="J229" s="178">
        <f t="shared" si="35"/>
        <v>50000</v>
      </c>
      <c r="K229" s="170"/>
      <c r="L229" s="170"/>
      <c r="M229" s="170"/>
      <c r="N229" s="195"/>
      <c r="O229" s="162"/>
      <c r="P229" s="162"/>
      <c r="Q229" s="162"/>
    </row>
    <row r="230" spans="1:17" s="184" customFormat="1" ht="20.100000000000001" hidden="1" customHeight="1" x14ac:dyDescent="0.2">
      <c r="A230" s="150"/>
      <c r="B230" s="150"/>
      <c r="C230" s="150"/>
      <c r="D230" s="173"/>
      <c r="E230" s="173">
        <v>42231</v>
      </c>
      <c r="F230" s="173"/>
      <c r="G230" s="266" t="s">
        <v>455</v>
      </c>
      <c r="H230" s="178">
        <f>H231</f>
        <v>50000</v>
      </c>
      <c r="I230" s="178">
        <f t="shared" ref="I230:J230" si="36">I231</f>
        <v>0</v>
      </c>
      <c r="J230" s="178">
        <f t="shared" si="36"/>
        <v>50000</v>
      </c>
      <c r="K230" s="171"/>
      <c r="L230" s="171"/>
      <c r="M230" s="171"/>
      <c r="N230" s="195"/>
      <c r="O230" s="162"/>
      <c r="P230" s="162"/>
      <c r="Q230" s="162"/>
    </row>
    <row r="231" spans="1:17" s="184" customFormat="1" ht="20.100000000000001" hidden="1" customHeight="1" x14ac:dyDescent="0.2">
      <c r="A231" s="150"/>
      <c r="B231" s="150"/>
      <c r="C231" s="150"/>
      <c r="D231" s="173"/>
      <c r="E231" s="173"/>
      <c r="F231" s="173">
        <v>422310</v>
      </c>
      <c r="G231" s="266" t="s">
        <v>455</v>
      </c>
      <c r="H231" s="178">
        <v>50000</v>
      </c>
      <c r="I231" s="178">
        <f>J231-H231</f>
        <v>0</v>
      </c>
      <c r="J231" s="178">
        <v>50000</v>
      </c>
      <c r="K231" s="195"/>
      <c r="L231" s="195"/>
      <c r="M231" s="195"/>
      <c r="N231" s="195"/>
      <c r="O231" s="162"/>
      <c r="P231" s="162"/>
      <c r="Q231" s="162"/>
    </row>
    <row r="232" spans="1:17" ht="20.100000000000001" hidden="1" customHeight="1" x14ac:dyDescent="0.2">
      <c r="A232" s="150"/>
      <c r="B232" s="150"/>
      <c r="C232" s="150"/>
      <c r="D232" s="150">
        <v>4224</v>
      </c>
      <c r="E232" s="150"/>
      <c r="F232" s="150"/>
      <c r="G232" s="197" t="s">
        <v>66</v>
      </c>
      <c r="H232" s="160">
        <f>H233+H235</f>
        <v>1300000</v>
      </c>
      <c r="I232" s="160">
        <f>I233+I235</f>
        <v>0</v>
      </c>
      <c r="J232" s="160">
        <f>J233+J235</f>
        <v>1300000</v>
      </c>
      <c r="K232" s="170"/>
      <c r="L232" s="170"/>
      <c r="M232" s="170"/>
      <c r="N232" s="170"/>
      <c r="O232" s="162"/>
      <c r="P232" s="162"/>
      <c r="Q232" s="162"/>
    </row>
    <row r="233" spans="1:17" ht="20.100000000000001" hidden="1" customHeight="1" x14ac:dyDescent="0.2">
      <c r="A233" s="150"/>
      <c r="B233" s="150"/>
      <c r="C233" s="150"/>
      <c r="D233" s="150"/>
      <c r="E233" s="150">
        <v>42241</v>
      </c>
      <c r="F233" s="150"/>
      <c r="G233" s="197" t="s">
        <v>340</v>
      </c>
      <c r="H233" s="160">
        <f>H234</f>
        <v>100000</v>
      </c>
      <c r="I233" s="160">
        <f>I234</f>
        <v>0</v>
      </c>
      <c r="J233" s="160">
        <f>J234</f>
        <v>100000</v>
      </c>
      <c r="K233" s="171"/>
      <c r="L233" s="171"/>
      <c r="M233" s="171"/>
      <c r="N233" s="171"/>
      <c r="O233" s="162"/>
      <c r="P233" s="162"/>
      <c r="Q233" s="162"/>
    </row>
    <row r="234" spans="1:17" s="184" customFormat="1" ht="20.100000000000001" hidden="1" customHeight="1" x14ac:dyDescent="0.2">
      <c r="A234" s="199"/>
      <c r="B234" s="150"/>
      <c r="C234" s="150"/>
      <c r="D234" s="150"/>
      <c r="E234" s="150"/>
      <c r="F234" s="150">
        <v>422410</v>
      </c>
      <c r="G234" s="197" t="s">
        <v>340</v>
      </c>
      <c r="H234" s="160">
        <v>100000</v>
      </c>
      <c r="I234" s="178">
        <f>J234-H234</f>
        <v>0</v>
      </c>
      <c r="J234" s="160">
        <v>100000</v>
      </c>
      <c r="K234" s="195"/>
      <c r="L234" s="195"/>
      <c r="M234" s="195"/>
      <c r="N234" s="182"/>
      <c r="O234" s="162"/>
      <c r="P234" s="162"/>
      <c r="Q234" s="162"/>
    </row>
    <row r="235" spans="1:17" ht="20.100000000000001" hidden="1" customHeight="1" x14ac:dyDescent="0.2">
      <c r="A235" s="150"/>
      <c r="B235" s="150"/>
      <c r="C235" s="150"/>
      <c r="D235" s="150"/>
      <c r="E235" s="150">
        <v>42242</v>
      </c>
      <c r="F235" s="150"/>
      <c r="G235" s="197" t="s">
        <v>343</v>
      </c>
      <c r="H235" s="160">
        <f>H236</f>
        <v>1200000</v>
      </c>
      <c r="I235" s="160">
        <f>I236</f>
        <v>0</v>
      </c>
      <c r="J235" s="160">
        <f>J236</f>
        <v>1200000</v>
      </c>
      <c r="K235" s="171"/>
      <c r="L235" s="171"/>
      <c r="M235" s="171"/>
      <c r="N235" s="171"/>
      <c r="O235" s="162"/>
      <c r="P235" s="162"/>
      <c r="Q235" s="162"/>
    </row>
    <row r="236" spans="1:17" ht="20.100000000000001" hidden="1" customHeight="1" x14ac:dyDescent="0.2">
      <c r="A236" s="150"/>
      <c r="B236" s="150"/>
      <c r="C236" s="150"/>
      <c r="D236" s="150"/>
      <c r="E236" s="150"/>
      <c r="F236" s="150">
        <v>422420</v>
      </c>
      <c r="G236" s="197" t="s">
        <v>343</v>
      </c>
      <c r="H236" s="160">
        <v>1200000</v>
      </c>
      <c r="I236" s="160">
        <f>J236-H236</f>
        <v>0</v>
      </c>
      <c r="J236" s="160">
        <v>1200000</v>
      </c>
      <c r="K236" s="195"/>
      <c r="L236" s="195"/>
      <c r="M236" s="195"/>
      <c r="N236" s="195"/>
      <c r="O236" s="162"/>
      <c r="P236" s="162"/>
      <c r="Q236" s="162"/>
    </row>
    <row r="237" spans="1:17" ht="20.100000000000001" hidden="1" customHeight="1" x14ac:dyDescent="0.2">
      <c r="A237" s="150"/>
      <c r="B237" s="150"/>
      <c r="C237" s="150">
        <v>4225</v>
      </c>
      <c r="D237" s="150"/>
      <c r="E237" s="150"/>
      <c r="F237" s="150"/>
      <c r="G237" s="197" t="s">
        <v>67</v>
      </c>
      <c r="H237" s="160">
        <v>0</v>
      </c>
      <c r="I237" s="160">
        <v>0</v>
      </c>
      <c r="J237" s="160">
        <v>0</v>
      </c>
      <c r="K237" s="170"/>
      <c r="L237" s="170"/>
      <c r="M237" s="170"/>
      <c r="N237" s="188"/>
      <c r="O237" s="162"/>
      <c r="P237" s="162"/>
      <c r="Q237" s="162"/>
    </row>
    <row r="238" spans="1:17" ht="20.100000000000001" hidden="1" customHeight="1" x14ac:dyDescent="0.2">
      <c r="A238" s="150"/>
      <c r="B238" s="150"/>
      <c r="C238" s="150">
        <v>4227</v>
      </c>
      <c r="D238" s="150"/>
      <c r="E238" s="150"/>
      <c r="F238" s="150"/>
      <c r="G238" s="197" t="s">
        <v>68</v>
      </c>
      <c r="H238" s="160">
        <v>0</v>
      </c>
      <c r="I238" s="160">
        <v>0</v>
      </c>
      <c r="J238" s="160">
        <v>0</v>
      </c>
      <c r="K238" s="170"/>
      <c r="L238" s="170"/>
      <c r="M238" s="170"/>
      <c r="N238" s="188"/>
      <c r="O238" s="162"/>
      <c r="P238" s="162"/>
      <c r="Q238" s="162"/>
    </row>
    <row r="239" spans="1:17" s="147" customFormat="1" ht="20.100000000000001" hidden="1" customHeight="1" x14ac:dyDescent="0.2">
      <c r="A239" s="149"/>
      <c r="B239" s="149"/>
      <c r="C239" s="149">
        <v>423</v>
      </c>
      <c r="D239" s="149"/>
      <c r="E239" s="149"/>
      <c r="F239" s="149"/>
      <c r="G239" s="196" t="s">
        <v>69</v>
      </c>
      <c r="H239" s="185">
        <f t="shared" ref="H239:J239" si="37">H240</f>
        <v>0</v>
      </c>
      <c r="I239" s="185">
        <f t="shared" si="37"/>
        <v>0</v>
      </c>
      <c r="J239" s="185">
        <f t="shared" si="37"/>
        <v>0</v>
      </c>
      <c r="K239" s="153"/>
      <c r="L239" s="153"/>
      <c r="M239" s="153"/>
      <c r="N239" s="153"/>
      <c r="O239" s="162"/>
      <c r="P239" s="162"/>
      <c r="Q239" s="162"/>
    </row>
    <row r="240" spans="1:17" ht="20.100000000000001" hidden="1" customHeight="1" x14ac:dyDescent="0.2">
      <c r="A240" s="150"/>
      <c r="B240" s="150"/>
      <c r="C240" s="150"/>
      <c r="D240" s="150">
        <v>4231</v>
      </c>
      <c r="E240" s="150"/>
      <c r="F240" s="150"/>
      <c r="G240" s="197" t="s">
        <v>70</v>
      </c>
      <c r="H240" s="160">
        <v>0</v>
      </c>
      <c r="I240" s="160">
        <v>0</v>
      </c>
      <c r="J240" s="160">
        <v>0</v>
      </c>
      <c r="K240" s="170"/>
      <c r="L240" s="170"/>
      <c r="M240" s="170"/>
      <c r="N240" s="170"/>
      <c r="O240" s="162"/>
      <c r="P240" s="162"/>
      <c r="Q240" s="162"/>
    </row>
    <row r="241" spans="1:17" ht="20.100000000000001" hidden="1" customHeight="1" x14ac:dyDescent="0.2">
      <c r="A241" s="150"/>
      <c r="B241" s="150"/>
      <c r="C241" s="150"/>
      <c r="D241" s="150"/>
      <c r="E241" s="150">
        <v>42311</v>
      </c>
      <c r="F241" s="150"/>
      <c r="G241" s="197" t="s">
        <v>70</v>
      </c>
      <c r="H241" s="160">
        <v>0</v>
      </c>
      <c r="I241" s="160">
        <v>0</v>
      </c>
      <c r="J241" s="160">
        <v>0</v>
      </c>
      <c r="K241" s="170"/>
      <c r="L241" s="170"/>
      <c r="M241" s="170"/>
      <c r="N241" s="170"/>
      <c r="O241" s="162"/>
      <c r="P241" s="162"/>
      <c r="Q241" s="162"/>
    </row>
    <row r="242" spans="1:17" ht="20.100000000000001" hidden="1" customHeight="1" x14ac:dyDescent="0.2">
      <c r="A242" s="150"/>
      <c r="B242" s="150"/>
      <c r="C242" s="150"/>
      <c r="D242" s="150"/>
      <c r="E242" s="150"/>
      <c r="F242" s="150">
        <v>423110</v>
      </c>
      <c r="G242" s="197" t="s">
        <v>70</v>
      </c>
      <c r="H242" s="160">
        <v>0</v>
      </c>
      <c r="I242" s="160">
        <f>J242-H242</f>
        <v>0</v>
      </c>
      <c r="J242" s="160">
        <v>0</v>
      </c>
      <c r="K242" s="170"/>
      <c r="L242" s="170"/>
      <c r="M242" s="170"/>
      <c r="N242" s="170"/>
      <c r="O242" s="162"/>
      <c r="P242" s="162"/>
      <c r="Q242" s="162"/>
    </row>
    <row r="243" spans="1:17" s="147" customFormat="1" ht="20.100000000000001" customHeight="1" x14ac:dyDescent="0.2">
      <c r="A243" s="274"/>
      <c r="B243" s="149"/>
      <c r="C243" s="149">
        <v>426</v>
      </c>
      <c r="D243" s="149"/>
      <c r="E243" s="149"/>
      <c r="F243" s="149"/>
      <c r="G243" s="295" t="s">
        <v>71</v>
      </c>
      <c r="H243" s="185">
        <f t="shared" ref="H243:J245" si="38">H244</f>
        <v>15000</v>
      </c>
      <c r="I243" s="185">
        <f t="shared" si="38"/>
        <v>0</v>
      </c>
      <c r="J243" s="185">
        <f t="shared" si="38"/>
        <v>15000</v>
      </c>
      <c r="K243" s="275"/>
      <c r="L243" s="275"/>
      <c r="M243" s="275"/>
      <c r="N243" s="153"/>
      <c r="O243" s="162"/>
      <c r="P243" s="162"/>
      <c r="Q243" s="162"/>
    </row>
    <row r="244" spans="1:17" ht="20.25" hidden="1" customHeight="1" x14ac:dyDescent="0.2">
      <c r="A244" s="200"/>
      <c r="B244" s="150"/>
      <c r="C244" s="150"/>
      <c r="D244" s="150">
        <v>4262</v>
      </c>
      <c r="E244" s="150"/>
      <c r="F244" s="150"/>
      <c r="G244" s="201" t="s">
        <v>72</v>
      </c>
      <c r="H244" s="160">
        <f t="shared" si="38"/>
        <v>15000</v>
      </c>
      <c r="I244" s="160">
        <f t="shared" si="38"/>
        <v>0</v>
      </c>
      <c r="J244" s="160">
        <f t="shared" si="38"/>
        <v>15000</v>
      </c>
      <c r="K244" s="170"/>
      <c r="L244" s="170"/>
      <c r="M244" s="170"/>
      <c r="N244" s="170"/>
      <c r="O244" s="162"/>
      <c r="P244" s="162"/>
      <c r="Q244" s="162"/>
    </row>
    <row r="245" spans="1:17" ht="20.100000000000001" hidden="1" customHeight="1" x14ac:dyDescent="0.2">
      <c r="A245" s="200"/>
      <c r="B245" s="150"/>
      <c r="C245" s="150"/>
      <c r="D245" s="150"/>
      <c r="E245" s="150">
        <v>42621</v>
      </c>
      <c r="F245" s="150"/>
      <c r="G245" s="201" t="s">
        <v>72</v>
      </c>
      <c r="H245" s="160">
        <f t="shared" si="38"/>
        <v>15000</v>
      </c>
      <c r="I245" s="160">
        <f t="shared" si="38"/>
        <v>0</v>
      </c>
      <c r="J245" s="160">
        <f t="shared" si="38"/>
        <v>15000</v>
      </c>
      <c r="K245" s="171"/>
      <c r="L245" s="171"/>
      <c r="M245" s="171"/>
      <c r="N245" s="171"/>
      <c r="O245" s="162"/>
      <c r="P245" s="162"/>
      <c r="Q245" s="162"/>
    </row>
    <row r="246" spans="1:17" s="184" customFormat="1" ht="20.100000000000001" hidden="1" customHeight="1" x14ac:dyDescent="0.2">
      <c r="A246" s="202"/>
      <c r="B246" s="150"/>
      <c r="C246" s="150"/>
      <c r="D246" s="150"/>
      <c r="E246" s="150"/>
      <c r="F246" s="173">
        <v>426210</v>
      </c>
      <c r="G246" s="257" t="s">
        <v>72</v>
      </c>
      <c r="H246" s="178">
        <v>15000</v>
      </c>
      <c r="I246" s="178">
        <f>J246-H246</f>
        <v>0</v>
      </c>
      <c r="J246" s="178">
        <v>15000</v>
      </c>
      <c r="K246" s="195"/>
      <c r="L246" s="195"/>
      <c r="M246" s="195"/>
      <c r="N246" s="182"/>
      <c r="O246" s="162"/>
      <c r="P246" s="162"/>
      <c r="Q246" s="162"/>
    </row>
    <row r="247" spans="1:17" ht="20.100000000000001" customHeight="1" x14ac:dyDescent="0.2">
      <c r="A247" s="203"/>
      <c r="B247" s="204"/>
      <c r="C247" s="204"/>
      <c r="D247" s="204"/>
      <c r="E247" s="204"/>
      <c r="F247" s="204"/>
      <c r="G247" s="205" t="s">
        <v>73</v>
      </c>
      <c r="H247" s="155">
        <f>H216+H4</f>
        <v>17683066</v>
      </c>
      <c r="I247" s="155">
        <f>I216+I4</f>
        <v>80599</v>
      </c>
      <c r="J247" s="155">
        <f>J216+J4</f>
        <v>17763665</v>
      </c>
      <c r="K247" s="191"/>
      <c r="L247" s="191"/>
      <c r="M247" s="191"/>
      <c r="O247" s="162"/>
    </row>
    <row r="248" spans="1:17" ht="20.100000000000001" customHeight="1" x14ac:dyDescent="0.2">
      <c r="A248" s="206"/>
      <c r="B248" s="206"/>
      <c r="C248" s="206"/>
      <c r="D248" s="206"/>
      <c r="E248" s="206"/>
      <c r="F248" s="206"/>
      <c r="G248" s="206"/>
      <c r="H248" s="207"/>
      <c r="I248" s="208"/>
      <c r="J248" s="208"/>
      <c r="O248" s="162"/>
    </row>
    <row r="249" spans="1:17" ht="20.100000000000001" customHeight="1" x14ac:dyDescent="0.2">
      <c r="A249" s="206"/>
      <c r="B249" s="206"/>
      <c r="C249" s="206"/>
      <c r="D249" s="206"/>
      <c r="E249" s="206"/>
      <c r="F249" s="206"/>
      <c r="G249" s="206"/>
      <c r="H249" s="209"/>
      <c r="I249" s="208"/>
      <c r="J249" s="208"/>
      <c r="K249" s="190"/>
      <c r="L249" s="190"/>
      <c r="M249" s="190"/>
      <c r="N249" s="190"/>
      <c r="O249" s="162"/>
      <c r="P249" s="162"/>
      <c r="Q249" s="162"/>
    </row>
    <row r="250" spans="1:17" ht="20.100000000000001" customHeight="1" x14ac:dyDescent="0.2">
      <c r="G250" s="210"/>
    </row>
    <row r="251" spans="1:17" ht="20.100000000000001" customHeight="1" x14ac:dyDescent="0.2">
      <c r="H251" s="212"/>
      <c r="I251" s="212"/>
      <c r="J251" s="212"/>
      <c r="K251" s="191"/>
    </row>
    <row r="252" spans="1:17" x14ac:dyDescent="0.2">
      <c r="K252" s="191"/>
      <c r="L252" s="191"/>
      <c r="M252" s="191"/>
    </row>
    <row r="253" spans="1:17" x14ac:dyDescent="0.2">
      <c r="H253" s="162"/>
    </row>
    <row r="254" spans="1:17" x14ac:dyDescent="0.2">
      <c r="K254" s="191"/>
    </row>
    <row r="255" spans="1:17" x14ac:dyDescent="0.2">
      <c r="K255" s="191"/>
    </row>
    <row r="258" spans="9:10" x14ac:dyDescent="0.2">
      <c r="I258" s="198"/>
    </row>
    <row r="263" spans="9:10" x14ac:dyDescent="0.2">
      <c r="J263" s="198"/>
    </row>
    <row r="267" spans="9:10" x14ac:dyDescent="0.2">
      <c r="I267" s="198"/>
    </row>
  </sheetData>
  <mergeCells count="1">
    <mergeCell ref="A1:J1"/>
  </mergeCells>
  <pageMargins left="0.25" right="0.25" top="0.75" bottom="0.75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60"/>
  <sheetViews>
    <sheetView view="pageBreakPreview" zoomScaleNormal="100" zoomScaleSheetLayoutView="100" workbookViewId="0">
      <selection activeCell="O238" sqref="O238"/>
    </sheetView>
  </sheetViews>
  <sheetFormatPr defaultColWidth="9.140625" defaultRowHeight="12.75" x14ac:dyDescent="0.25"/>
  <cols>
    <col min="1" max="2" width="5.7109375" style="338" customWidth="1"/>
    <col min="3" max="3" width="7.7109375" style="338" customWidth="1"/>
    <col min="4" max="4" width="7.7109375" style="338" hidden="1" customWidth="1"/>
    <col min="5" max="5" width="8.7109375" style="338" hidden="1" customWidth="1"/>
    <col min="6" max="6" width="12.42578125" style="428" hidden="1" customWidth="1"/>
    <col min="7" max="7" width="6.85546875" style="396" customWidth="1"/>
    <col min="8" max="8" width="40" style="428" customWidth="1"/>
    <col min="9" max="9" width="15.140625" style="131" customWidth="1"/>
    <col min="10" max="11" width="15.140625" style="126" customWidth="1"/>
    <col min="12" max="12" width="17" style="24" hidden="1" customWidth="1"/>
    <col min="13" max="13" width="16.85546875" style="24" hidden="1" customWidth="1"/>
    <col min="14" max="14" width="16.85546875" style="25" customWidth="1"/>
    <col min="15" max="15" width="15.28515625" style="26" customWidth="1"/>
    <col min="16" max="16" width="14.140625" style="27" customWidth="1"/>
    <col min="17" max="18" width="13.28515625" style="28" bestFit="1" customWidth="1"/>
    <col min="19" max="19" width="9.140625" style="29"/>
    <col min="20" max="20" width="12.7109375" style="29" bestFit="1" customWidth="1"/>
    <col min="21" max="16384" width="9.140625" style="29"/>
  </cols>
  <sheetData>
    <row r="1" spans="1:20" ht="15.75" customHeight="1" x14ac:dyDescent="0.2">
      <c r="A1" s="438" t="s">
        <v>74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</row>
    <row r="2" spans="1:20" s="39" customFormat="1" ht="93" customHeight="1" x14ac:dyDescent="0.25">
      <c r="A2" s="339" t="s">
        <v>75</v>
      </c>
      <c r="B2" s="339" t="s">
        <v>76</v>
      </c>
      <c r="C2" s="339" t="s">
        <v>10</v>
      </c>
      <c r="D2" s="339" t="s">
        <v>77</v>
      </c>
      <c r="E2" s="339" t="s">
        <v>445</v>
      </c>
      <c r="F2" s="30"/>
      <c r="G2" s="375" t="s">
        <v>79</v>
      </c>
      <c r="H2" s="31" t="s">
        <v>80</v>
      </c>
      <c r="I2" s="31" t="s">
        <v>479</v>
      </c>
      <c r="J2" s="32" t="s">
        <v>420</v>
      </c>
      <c r="K2" s="32" t="s">
        <v>480</v>
      </c>
      <c r="L2" s="33" t="s">
        <v>1</v>
      </c>
      <c r="M2" s="34" t="s">
        <v>374</v>
      </c>
      <c r="N2" s="35"/>
      <c r="O2" s="36"/>
      <c r="P2" s="37"/>
      <c r="Q2" s="38"/>
      <c r="R2" s="38"/>
    </row>
    <row r="3" spans="1:20" s="140" customFormat="1" ht="12.75" customHeight="1" x14ac:dyDescent="0.25">
      <c r="A3" s="132">
        <v>1</v>
      </c>
      <c r="B3" s="132">
        <v>2</v>
      </c>
      <c r="C3" s="132">
        <v>3</v>
      </c>
      <c r="D3" s="132">
        <v>4</v>
      </c>
      <c r="E3" s="132">
        <v>5</v>
      </c>
      <c r="F3" s="132"/>
      <c r="G3" s="132">
        <v>4</v>
      </c>
      <c r="H3" s="133">
        <v>5</v>
      </c>
      <c r="I3" s="134">
        <v>6</v>
      </c>
      <c r="J3" s="135">
        <v>7</v>
      </c>
      <c r="K3" s="135">
        <v>8</v>
      </c>
      <c r="L3" s="136">
        <v>6</v>
      </c>
      <c r="M3" s="136">
        <v>7</v>
      </c>
      <c r="N3" s="137"/>
      <c r="O3" s="138"/>
      <c r="P3" s="138"/>
      <c r="Q3" s="139"/>
      <c r="R3" s="139"/>
    </row>
    <row r="4" spans="1:20" ht="28.5" customHeight="1" x14ac:dyDescent="0.25">
      <c r="A4" s="398"/>
      <c r="B4" s="398"/>
      <c r="C4" s="398"/>
      <c r="D4" s="398"/>
      <c r="E4" s="398"/>
      <c r="F4" s="300"/>
      <c r="G4" s="399"/>
      <c r="H4" s="400" t="s">
        <v>81</v>
      </c>
      <c r="I4" s="301"/>
      <c r="J4" s="301"/>
      <c r="K4" s="301"/>
      <c r="L4" s="40"/>
      <c r="M4" s="40"/>
      <c r="N4" s="41"/>
    </row>
    <row r="5" spans="1:20" ht="24" customHeight="1" x14ac:dyDescent="0.25">
      <c r="A5" s="413"/>
      <c r="B5" s="413"/>
      <c r="C5" s="413"/>
      <c r="D5" s="413"/>
      <c r="E5" s="413"/>
      <c r="F5" s="414"/>
      <c r="G5" s="415"/>
      <c r="H5" s="416" t="s">
        <v>496</v>
      </c>
      <c r="I5" s="417"/>
      <c r="J5" s="417"/>
      <c r="K5" s="417"/>
      <c r="L5" s="42"/>
      <c r="M5" s="42"/>
      <c r="N5" s="43"/>
    </row>
    <row r="6" spans="1:20" s="39" customFormat="1" ht="20.100000000000001" customHeight="1" x14ac:dyDescent="0.25">
      <c r="A6" s="341">
        <v>3</v>
      </c>
      <c r="B6" s="341"/>
      <c r="C6" s="341"/>
      <c r="D6" s="341"/>
      <c r="E6" s="341"/>
      <c r="F6" s="44"/>
      <c r="G6" s="377"/>
      <c r="H6" s="46" t="s">
        <v>82</v>
      </c>
      <c r="I6" s="47">
        <f>I7+I48</f>
        <v>6110000</v>
      </c>
      <c r="J6" s="47">
        <f>J7+J48</f>
        <v>390000</v>
      </c>
      <c r="K6" s="47">
        <f>K7+K48</f>
        <v>6500000</v>
      </c>
      <c r="L6" s="48">
        <f>L7+L48</f>
        <v>6095000</v>
      </c>
      <c r="M6" s="48">
        <f>M7+M48</f>
        <v>6095000</v>
      </c>
      <c r="N6" s="49"/>
      <c r="O6" s="50"/>
      <c r="P6" s="51"/>
      <c r="Q6" s="38"/>
      <c r="R6" s="52"/>
    </row>
    <row r="7" spans="1:20" s="39" customFormat="1" ht="20.100000000000001" customHeight="1" x14ac:dyDescent="0.25">
      <c r="A7" s="341"/>
      <c r="B7" s="341">
        <v>31</v>
      </c>
      <c r="C7" s="341"/>
      <c r="D7" s="341"/>
      <c r="E7" s="341"/>
      <c r="F7" s="44"/>
      <c r="G7" s="377"/>
      <c r="H7" s="46" t="s">
        <v>13</v>
      </c>
      <c r="I7" s="47">
        <f>I8+I21+I36</f>
        <v>5191300</v>
      </c>
      <c r="J7" s="47">
        <f>J8+J21+J36</f>
        <v>390000</v>
      </c>
      <c r="K7" s="47">
        <f>K8+K21+K36</f>
        <v>5581300</v>
      </c>
      <c r="L7" s="53">
        <f>L8+L21+L36</f>
        <v>5176300</v>
      </c>
      <c r="M7" s="53">
        <f>M8+M21+M36</f>
        <v>5176300</v>
      </c>
      <c r="N7" s="49"/>
      <c r="O7" s="36"/>
      <c r="P7" s="37"/>
      <c r="Q7" s="52"/>
      <c r="R7" s="52"/>
    </row>
    <row r="8" spans="1:20" s="39" customFormat="1" ht="20.100000000000001" customHeight="1" x14ac:dyDescent="0.25">
      <c r="A8" s="341"/>
      <c r="B8" s="341"/>
      <c r="C8" s="341">
        <v>311</v>
      </c>
      <c r="D8" s="341"/>
      <c r="E8" s="341"/>
      <c r="F8" s="44"/>
      <c r="G8" s="378" t="s">
        <v>495</v>
      </c>
      <c r="H8" s="46" t="s">
        <v>14</v>
      </c>
      <c r="I8" s="47">
        <f>I9+I17</f>
        <v>4515000</v>
      </c>
      <c r="J8" s="47">
        <f>J9+J17</f>
        <v>280000</v>
      </c>
      <c r="K8" s="47">
        <f>K9+K17</f>
        <v>4795000</v>
      </c>
      <c r="L8" s="54">
        <f>L9+L17</f>
        <v>4700000</v>
      </c>
      <c r="M8" s="54">
        <f>M9+M17</f>
        <v>4700000</v>
      </c>
      <c r="N8" s="49"/>
      <c r="O8" s="50"/>
      <c r="P8" s="51"/>
      <c r="Q8" s="38"/>
      <c r="R8" s="38"/>
      <c r="T8" s="56"/>
    </row>
    <row r="9" spans="1:20" ht="20.100000000000001" hidden="1" customHeight="1" x14ac:dyDescent="0.25">
      <c r="A9" s="342"/>
      <c r="B9" s="342"/>
      <c r="C9" s="342"/>
      <c r="D9" s="342">
        <v>3111</v>
      </c>
      <c r="E9" s="342"/>
      <c r="F9" s="57"/>
      <c r="G9" s="378" t="s">
        <v>495</v>
      </c>
      <c r="H9" s="58" t="s">
        <v>15</v>
      </c>
      <c r="I9" s="59">
        <f t="shared" ref="I9:M9" si="0">I10</f>
        <v>4115000</v>
      </c>
      <c r="J9" s="59">
        <f t="shared" si="0"/>
        <v>280000</v>
      </c>
      <c r="K9" s="59">
        <f t="shared" si="0"/>
        <v>4395000</v>
      </c>
      <c r="L9" s="60">
        <f t="shared" si="0"/>
        <v>4300000</v>
      </c>
      <c r="M9" s="60">
        <f t="shared" si="0"/>
        <v>4300000</v>
      </c>
      <c r="N9" s="49"/>
      <c r="O9" s="61"/>
      <c r="P9" s="61"/>
      <c r="Q9" s="62"/>
    </row>
    <row r="10" spans="1:20" ht="20.100000000000001" hidden="1" customHeight="1" x14ac:dyDescent="0.25">
      <c r="A10" s="342"/>
      <c r="B10" s="342"/>
      <c r="C10" s="342"/>
      <c r="D10" s="342"/>
      <c r="E10" s="342">
        <v>31111</v>
      </c>
      <c r="F10" s="57"/>
      <c r="G10" s="378" t="s">
        <v>495</v>
      </c>
      <c r="H10" s="58" t="s">
        <v>83</v>
      </c>
      <c r="I10" s="59">
        <f>I12</f>
        <v>4115000</v>
      </c>
      <c r="J10" s="59">
        <f>J12+J13</f>
        <v>280000</v>
      </c>
      <c r="K10" s="59">
        <f>K12+K13</f>
        <v>4395000</v>
      </c>
      <c r="L10" s="60">
        <f>L12</f>
        <v>4300000</v>
      </c>
      <c r="M10" s="60">
        <f>M12</f>
        <v>4300000</v>
      </c>
      <c r="N10" s="49"/>
      <c r="P10" s="63"/>
    </row>
    <row r="11" spans="1:20" ht="15" hidden="1" customHeight="1" x14ac:dyDescent="0.25">
      <c r="A11" s="342"/>
      <c r="B11" s="342"/>
      <c r="C11" s="342"/>
      <c r="D11" s="342"/>
      <c r="E11" s="342"/>
      <c r="F11" s="57"/>
      <c r="G11" s="378" t="s">
        <v>495</v>
      </c>
      <c r="H11" s="58"/>
      <c r="I11" s="59"/>
      <c r="J11" s="59"/>
      <c r="K11" s="59"/>
      <c r="L11" s="60"/>
      <c r="M11" s="60"/>
      <c r="N11" s="49"/>
      <c r="P11" s="63"/>
    </row>
    <row r="12" spans="1:20" ht="15" hidden="1" customHeight="1" x14ac:dyDescent="0.25">
      <c r="A12" s="342"/>
      <c r="B12" s="342"/>
      <c r="C12" s="342"/>
      <c r="D12" s="342"/>
      <c r="E12" s="342"/>
      <c r="F12" s="57">
        <v>311110</v>
      </c>
      <c r="G12" s="378" t="s">
        <v>495</v>
      </c>
      <c r="H12" s="58" t="s">
        <v>84</v>
      </c>
      <c r="I12" s="59">
        <v>4115000</v>
      </c>
      <c r="J12" s="59">
        <f>K12-I12</f>
        <v>160000</v>
      </c>
      <c r="K12" s="59">
        <f>4115000+280000-120000</f>
        <v>4275000</v>
      </c>
      <c r="L12" s="60">
        <v>4300000</v>
      </c>
      <c r="M12" s="60">
        <v>4300000</v>
      </c>
      <c r="N12" s="49"/>
      <c r="P12" s="63"/>
    </row>
    <row r="13" spans="1:20" s="330" customFormat="1" ht="15" hidden="1" customHeight="1" x14ac:dyDescent="0.25">
      <c r="A13" s="342"/>
      <c r="B13" s="342"/>
      <c r="C13" s="342"/>
      <c r="D13" s="342"/>
      <c r="E13" s="342"/>
      <c r="F13" s="57">
        <v>311111</v>
      </c>
      <c r="G13" s="378" t="s">
        <v>495</v>
      </c>
      <c r="H13" s="58" t="s">
        <v>491</v>
      </c>
      <c r="I13" s="59">
        <v>0</v>
      </c>
      <c r="J13" s="59">
        <f>K13-I13</f>
        <v>120000</v>
      </c>
      <c r="K13" s="59">
        <v>120000</v>
      </c>
      <c r="L13" s="60"/>
      <c r="M13" s="60"/>
      <c r="N13" s="49"/>
      <c r="O13" s="26"/>
      <c r="P13" s="63"/>
      <c r="Q13" s="28"/>
      <c r="R13" s="28"/>
    </row>
    <row r="14" spans="1:20" ht="14.25" hidden="1" customHeight="1" x14ac:dyDescent="0.25">
      <c r="A14" s="342"/>
      <c r="B14" s="342"/>
      <c r="C14" s="342"/>
      <c r="D14" s="342">
        <v>3113</v>
      </c>
      <c r="E14" s="342"/>
      <c r="F14" s="57"/>
      <c r="G14" s="378" t="s">
        <v>495</v>
      </c>
      <c r="H14" s="58" t="s">
        <v>16</v>
      </c>
      <c r="I14" s="59"/>
      <c r="J14" s="59"/>
      <c r="K14" s="59"/>
      <c r="L14" s="60"/>
      <c r="M14" s="60"/>
      <c r="N14" s="49"/>
      <c r="T14" s="64"/>
    </row>
    <row r="15" spans="1:20" ht="15" hidden="1" customHeight="1" x14ac:dyDescent="0.25">
      <c r="A15" s="342"/>
      <c r="B15" s="342"/>
      <c r="C15" s="342"/>
      <c r="D15" s="342"/>
      <c r="E15" s="342">
        <v>31131</v>
      </c>
      <c r="F15" s="57"/>
      <c r="G15" s="378" t="s">
        <v>495</v>
      </c>
      <c r="H15" s="58" t="s">
        <v>16</v>
      </c>
      <c r="I15" s="59"/>
      <c r="J15" s="59"/>
      <c r="K15" s="59"/>
      <c r="L15" s="60"/>
      <c r="M15" s="60"/>
      <c r="N15" s="49"/>
    </row>
    <row r="16" spans="1:20" ht="15" hidden="1" customHeight="1" x14ac:dyDescent="0.25">
      <c r="A16" s="342"/>
      <c r="B16" s="342"/>
      <c r="C16" s="342"/>
      <c r="D16" s="342"/>
      <c r="E16" s="342"/>
      <c r="F16" s="57">
        <v>311310</v>
      </c>
      <c r="G16" s="378" t="s">
        <v>495</v>
      </c>
      <c r="H16" s="58" t="s">
        <v>16</v>
      </c>
      <c r="I16" s="59"/>
      <c r="J16" s="59"/>
      <c r="K16" s="59"/>
      <c r="L16" s="60"/>
      <c r="M16" s="60"/>
      <c r="N16" s="49"/>
    </row>
    <row r="17" spans="1:20" ht="20.100000000000001" hidden="1" customHeight="1" x14ac:dyDescent="0.25">
      <c r="A17" s="342"/>
      <c r="B17" s="342"/>
      <c r="C17" s="342"/>
      <c r="D17" s="342">
        <v>3114</v>
      </c>
      <c r="E17" s="342"/>
      <c r="F17" s="57"/>
      <c r="G17" s="378" t="s">
        <v>495</v>
      </c>
      <c r="H17" s="58" t="s">
        <v>17</v>
      </c>
      <c r="I17" s="59">
        <f>I18</f>
        <v>400000</v>
      </c>
      <c r="J17" s="59">
        <f>J18</f>
        <v>0</v>
      </c>
      <c r="K17" s="59">
        <f>K18</f>
        <v>400000</v>
      </c>
      <c r="L17" s="60">
        <f>L18</f>
        <v>400000</v>
      </c>
      <c r="M17" s="60">
        <f>M18</f>
        <v>400000</v>
      </c>
      <c r="N17" s="49"/>
      <c r="P17" s="63"/>
      <c r="R17" s="62"/>
    </row>
    <row r="18" spans="1:20" ht="20.100000000000001" hidden="1" customHeight="1" x14ac:dyDescent="0.25">
      <c r="A18" s="342"/>
      <c r="B18" s="342"/>
      <c r="C18" s="342"/>
      <c r="D18" s="342"/>
      <c r="E18" s="342">
        <v>31141</v>
      </c>
      <c r="F18" s="57"/>
      <c r="G18" s="378" t="s">
        <v>495</v>
      </c>
      <c r="H18" s="58" t="s">
        <v>17</v>
      </c>
      <c r="I18" s="59">
        <f>I20</f>
        <v>400000</v>
      </c>
      <c r="J18" s="59">
        <f>J20</f>
        <v>0</v>
      </c>
      <c r="K18" s="59">
        <f>K20</f>
        <v>400000</v>
      </c>
      <c r="L18" s="60">
        <f>L20</f>
        <v>400000</v>
      </c>
      <c r="M18" s="60">
        <f>M20</f>
        <v>400000</v>
      </c>
      <c r="N18" s="49"/>
      <c r="O18" s="61"/>
      <c r="P18" s="63"/>
      <c r="S18" s="64"/>
      <c r="T18" s="64"/>
    </row>
    <row r="19" spans="1:20" ht="15" hidden="1" customHeight="1" x14ac:dyDescent="0.25">
      <c r="A19" s="342"/>
      <c r="B19" s="342"/>
      <c r="C19" s="342"/>
      <c r="D19" s="342"/>
      <c r="E19" s="342"/>
      <c r="F19" s="57"/>
      <c r="G19" s="378">
        <v>46</v>
      </c>
      <c r="H19" s="58"/>
      <c r="I19" s="59"/>
      <c r="J19" s="59"/>
      <c r="K19" s="59"/>
      <c r="L19" s="60"/>
      <c r="M19" s="60"/>
      <c r="N19" s="49"/>
      <c r="O19" s="61"/>
      <c r="P19" s="63"/>
      <c r="S19" s="64"/>
      <c r="T19" s="64"/>
    </row>
    <row r="20" spans="1:20" ht="15" hidden="1" customHeight="1" x14ac:dyDescent="0.25">
      <c r="A20" s="342"/>
      <c r="B20" s="342"/>
      <c r="C20" s="342"/>
      <c r="D20" s="342"/>
      <c r="E20" s="342"/>
      <c r="F20" s="57">
        <v>311410</v>
      </c>
      <c r="G20" s="378">
        <v>46</v>
      </c>
      <c r="H20" s="58" t="s">
        <v>17</v>
      </c>
      <c r="I20" s="59">
        <v>400000</v>
      </c>
      <c r="J20" s="66">
        <f>K20-I20</f>
        <v>0</v>
      </c>
      <c r="K20" s="59">
        <v>400000</v>
      </c>
      <c r="L20" s="60">
        <v>400000</v>
      </c>
      <c r="M20" s="60">
        <v>400000</v>
      </c>
      <c r="N20" s="49"/>
      <c r="O20" s="61"/>
      <c r="P20" s="63"/>
      <c r="S20" s="64"/>
      <c r="T20" s="64"/>
    </row>
    <row r="21" spans="1:20" s="39" customFormat="1" ht="20.100000000000001" customHeight="1" x14ac:dyDescent="0.25">
      <c r="A21" s="341"/>
      <c r="B21" s="341"/>
      <c r="C21" s="341">
        <v>312</v>
      </c>
      <c r="D21" s="341"/>
      <c r="E21" s="341"/>
      <c r="F21" s="44"/>
      <c r="G21" s="378" t="s">
        <v>495</v>
      </c>
      <c r="H21" s="46" t="s">
        <v>18</v>
      </c>
      <c r="I21" s="47">
        <f t="shared" ref="I21:K21" si="1">I22</f>
        <v>33700</v>
      </c>
      <c r="J21" s="47">
        <f t="shared" si="1"/>
        <v>0</v>
      </c>
      <c r="K21" s="47">
        <f t="shared" si="1"/>
        <v>33700</v>
      </c>
      <c r="L21" s="54">
        <f>L22</f>
        <v>33700</v>
      </c>
      <c r="M21" s="54">
        <f>M22</f>
        <v>33700</v>
      </c>
      <c r="N21" s="49"/>
      <c r="O21" s="50"/>
      <c r="P21" s="51"/>
      <c r="Q21" s="38"/>
      <c r="R21" s="38"/>
    </row>
    <row r="22" spans="1:20" ht="20.100000000000001" hidden="1" customHeight="1" x14ac:dyDescent="0.25">
      <c r="A22" s="342"/>
      <c r="B22" s="342"/>
      <c r="C22" s="342"/>
      <c r="D22" s="342">
        <v>3121</v>
      </c>
      <c r="E22" s="342"/>
      <c r="F22" s="57"/>
      <c r="G22" s="378" t="s">
        <v>495</v>
      </c>
      <c r="H22" s="58" t="s">
        <v>18</v>
      </c>
      <c r="I22" s="59">
        <f>I23+I26+I33</f>
        <v>33700</v>
      </c>
      <c r="J22" s="59">
        <f>J23+J26+J33</f>
        <v>0</v>
      </c>
      <c r="K22" s="59">
        <f>K23+K26+K33</f>
        <v>33700</v>
      </c>
      <c r="L22" s="60">
        <f>L23+L26+L33</f>
        <v>33700</v>
      </c>
      <c r="M22" s="60">
        <f>M23+M26+M33</f>
        <v>33700</v>
      </c>
      <c r="N22" s="49"/>
      <c r="O22" s="61"/>
      <c r="P22" s="63"/>
    </row>
    <row r="23" spans="1:20" ht="20.100000000000001" hidden="1" customHeight="1" x14ac:dyDescent="0.25">
      <c r="A23" s="342"/>
      <c r="B23" s="342"/>
      <c r="C23" s="342"/>
      <c r="D23" s="342"/>
      <c r="E23" s="343" t="s">
        <v>85</v>
      </c>
      <c r="F23" s="65"/>
      <c r="G23" s="378" t="s">
        <v>495</v>
      </c>
      <c r="H23" s="65" t="s">
        <v>86</v>
      </c>
      <c r="I23" s="59">
        <f>I25</f>
        <v>14000</v>
      </c>
      <c r="J23" s="59">
        <f>J25</f>
        <v>0</v>
      </c>
      <c r="K23" s="59">
        <f>K25</f>
        <v>14000</v>
      </c>
      <c r="L23" s="60">
        <f>L25</f>
        <v>14000</v>
      </c>
      <c r="M23" s="60">
        <f>M25</f>
        <v>14000</v>
      </c>
      <c r="N23" s="49"/>
    </row>
    <row r="24" spans="1:20" ht="20.100000000000001" hidden="1" customHeight="1" x14ac:dyDescent="0.25">
      <c r="A24" s="342"/>
      <c r="B24" s="342"/>
      <c r="C24" s="342"/>
      <c r="D24" s="342"/>
      <c r="E24" s="343"/>
      <c r="F24" s="65"/>
      <c r="G24" s="378" t="s">
        <v>495</v>
      </c>
      <c r="H24" s="65"/>
      <c r="I24" s="59"/>
      <c r="J24" s="59"/>
      <c r="K24" s="59"/>
      <c r="L24" s="60"/>
      <c r="M24" s="60"/>
      <c r="N24" s="49"/>
    </row>
    <row r="25" spans="1:20" ht="20.100000000000001" hidden="1" customHeight="1" x14ac:dyDescent="0.25">
      <c r="A25" s="342"/>
      <c r="B25" s="342"/>
      <c r="C25" s="342"/>
      <c r="D25" s="342"/>
      <c r="E25" s="343"/>
      <c r="F25" s="65" t="s">
        <v>87</v>
      </c>
      <c r="G25" s="378" t="s">
        <v>495</v>
      </c>
      <c r="H25" s="65" t="s">
        <v>86</v>
      </c>
      <c r="I25" s="59">
        <v>14000</v>
      </c>
      <c r="J25" s="59">
        <f>K25-I25</f>
        <v>0</v>
      </c>
      <c r="K25" s="59">
        <v>14000</v>
      </c>
      <c r="L25" s="60">
        <v>14000</v>
      </c>
      <c r="M25" s="60">
        <v>14000</v>
      </c>
      <c r="N25" s="49"/>
    </row>
    <row r="26" spans="1:20" ht="20.100000000000001" hidden="1" customHeight="1" x14ac:dyDescent="0.25">
      <c r="A26" s="342"/>
      <c r="B26" s="342"/>
      <c r="C26" s="342"/>
      <c r="D26" s="342"/>
      <c r="E26" s="343" t="s">
        <v>88</v>
      </c>
      <c r="F26" s="65"/>
      <c r="G26" s="378" t="s">
        <v>495</v>
      </c>
      <c r="H26" s="65" t="s">
        <v>89</v>
      </c>
      <c r="I26" s="59">
        <f>I28</f>
        <v>2000</v>
      </c>
      <c r="J26" s="59">
        <f>J28</f>
        <v>0</v>
      </c>
      <c r="K26" s="59">
        <f>K28</f>
        <v>2000</v>
      </c>
      <c r="L26" s="60">
        <f>L28</f>
        <v>2000</v>
      </c>
      <c r="M26" s="60">
        <f>M28</f>
        <v>2000</v>
      </c>
      <c r="N26" s="49"/>
      <c r="O26" s="61"/>
      <c r="P26" s="63"/>
    </row>
    <row r="27" spans="1:20" ht="20.100000000000001" hidden="1" customHeight="1" x14ac:dyDescent="0.25">
      <c r="A27" s="342"/>
      <c r="B27" s="342"/>
      <c r="C27" s="342"/>
      <c r="D27" s="342"/>
      <c r="E27" s="343"/>
      <c r="F27" s="65"/>
      <c r="G27" s="378" t="s">
        <v>495</v>
      </c>
      <c r="H27" s="65"/>
      <c r="I27" s="59"/>
      <c r="J27" s="59"/>
      <c r="K27" s="59"/>
      <c r="L27" s="60"/>
      <c r="M27" s="60"/>
      <c r="N27" s="49"/>
      <c r="O27" s="61"/>
      <c r="P27" s="63"/>
    </row>
    <row r="28" spans="1:20" ht="20.100000000000001" hidden="1" customHeight="1" x14ac:dyDescent="0.25">
      <c r="A28" s="342"/>
      <c r="B28" s="342"/>
      <c r="C28" s="342"/>
      <c r="D28" s="342"/>
      <c r="E28" s="343"/>
      <c r="F28" s="65" t="s">
        <v>90</v>
      </c>
      <c r="G28" s="378" t="s">
        <v>495</v>
      </c>
      <c r="H28" s="65" t="s">
        <v>89</v>
      </c>
      <c r="I28" s="59">
        <v>2000</v>
      </c>
      <c r="J28" s="59">
        <f>K28-I28</f>
        <v>0</v>
      </c>
      <c r="K28" s="59">
        <v>2000</v>
      </c>
      <c r="L28" s="60">
        <v>2000</v>
      </c>
      <c r="M28" s="60">
        <v>2000</v>
      </c>
      <c r="N28" s="49"/>
      <c r="O28" s="61"/>
      <c r="P28" s="63"/>
    </row>
    <row r="29" spans="1:20" ht="20.100000000000001" hidden="1" customHeight="1" x14ac:dyDescent="0.25">
      <c r="A29" s="342"/>
      <c r="B29" s="342"/>
      <c r="C29" s="342"/>
      <c r="D29" s="342"/>
      <c r="E29" s="343" t="s">
        <v>91</v>
      </c>
      <c r="F29" s="65"/>
      <c r="G29" s="378" t="s">
        <v>495</v>
      </c>
      <c r="H29" s="65" t="s">
        <v>92</v>
      </c>
      <c r="I29" s="59"/>
      <c r="J29" s="59"/>
      <c r="K29" s="59"/>
      <c r="L29" s="60"/>
      <c r="M29" s="60"/>
      <c r="N29" s="49"/>
    </row>
    <row r="30" spans="1:20" ht="20.100000000000001" hidden="1" customHeight="1" x14ac:dyDescent="0.25">
      <c r="A30" s="342"/>
      <c r="B30" s="342"/>
      <c r="C30" s="342"/>
      <c r="D30" s="342"/>
      <c r="E30" s="343"/>
      <c r="F30" s="65" t="s">
        <v>93</v>
      </c>
      <c r="G30" s="378" t="s">
        <v>495</v>
      </c>
      <c r="H30" s="65" t="s">
        <v>92</v>
      </c>
      <c r="I30" s="59"/>
      <c r="J30" s="59"/>
      <c r="K30" s="59"/>
      <c r="L30" s="60"/>
      <c r="M30" s="60"/>
      <c r="N30" s="49"/>
    </row>
    <row r="31" spans="1:20" ht="20.100000000000001" hidden="1" customHeight="1" x14ac:dyDescent="0.25">
      <c r="A31" s="342"/>
      <c r="B31" s="342"/>
      <c r="C31" s="342"/>
      <c r="D31" s="342"/>
      <c r="E31" s="343" t="s">
        <v>94</v>
      </c>
      <c r="F31" s="65"/>
      <c r="G31" s="378" t="s">
        <v>495</v>
      </c>
      <c r="H31" s="65" t="s">
        <v>95</v>
      </c>
      <c r="I31" s="59"/>
      <c r="J31" s="59"/>
      <c r="K31" s="59"/>
      <c r="L31" s="60"/>
      <c r="M31" s="60"/>
      <c r="N31" s="49"/>
    </row>
    <row r="32" spans="1:20" ht="20.100000000000001" hidden="1" customHeight="1" x14ac:dyDescent="0.25">
      <c r="A32" s="342"/>
      <c r="B32" s="342"/>
      <c r="C32" s="342"/>
      <c r="D32" s="342"/>
      <c r="E32" s="343"/>
      <c r="F32" s="65" t="s">
        <v>96</v>
      </c>
      <c r="G32" s="378" t="s">
        <v>495</v>
      </c>
      <c r="H32" s="65" t="s">
        <v>95</v>
      </c>
      <c r="I32" s="59"/>
      <c r="J32" s="59"/>
      <c r="K32" s="59"/>
      <c r="L32" s="60"/>
      <c r="M32" s="60"/>
      <c r="N32" s="49"/>
    </row>
    <row r="33" spans="1:18" ht="20.100000000000001" hidden="1" customHeight="1" x14ac:dyDescent="0.25">
      <c r="A33" s="342"/>
      <c r="B33" s="342"/>
      <c r="C33" s="342"/>
      <c r="D33" s="342"/>
      <c r="E33" s="343" t="s">
        <v>97</v>
      </c>
      <c r="F33" s="65"/>
      <c r="G33" s="378" t="s">
        <v>495</v>
      </c>
      <c r="H33" s="65" t="s">
        <v>98</v>
      </c>
      <c r="I33" s="59">
        <f>I35</f>
        <v>17700</v>
      </c>
      <c r="J33" s="59">
        <f>J35</f>
        <v>0</v>
      </c>
      <c r="K33" s="59">
        <f>K35</f>
        <v>17700</v>
      </c>
      <c r="L33" s="60">
        <f>L35</f>
        <v>17700</v>
      </c>
      <c r="M33" s="60">
        <f>M35</f>
        <v>17700</v>
      </c>
      <c r="N33" s="49"/>
    </row>
    <row r="34" spans="1:18" ht="20.100000000000001" hidden="1" customHeight="1" x14ac:dyDescent="0.25">
      <c r="A34" s="342"/>
      <c r="B34" s="342"/>
      <c r="C34" s="342"/>
      <c r="D34" s="342"/>
      <c r="E34" s="343"/>
      <c r="F34" s="65"/>
      <c r="G34" s="378">
        <v>46</v>
      </c>
      <c r="H34" s="65"/>
      <c r="I34" s="59"/>
      <c r="J34" s="59"/>
      <c r="K34" s="59"/>
      <c r="L34" s="60"/>
      <c r="M34" s="60"/>
      <c r="N34" s="49"/>
    </row>
    <row r="35" spans="1:18" ht="34.5" hidden="1" customHeight="1" x14ac:dyDescent="0.25">
      <c r="A35" s="342"/>
      <c r="B35" s="342"/>
      <c r="C35" s="342"/>
      <c r="D35" s="342"/>
      <c r="E35" s="343"/>
      <c r="F35" s="65" t="s">
        <v>99</v>
      </c>
      <c r="G35" s="378">
        <v>46</v>
      </c>
      <c r="H35" s="65" t="s">
        <v>100</v>
      </c>
      <c r="I35" s="59">
        <v>17700</v>
      </c>
      <c r="J35" s="59">
        <f>K35-I35</f>
        <v>0</v>
      </c>
      <c r="K35" s="59">
        <v>17700</v>
      </c>
      <c r="L35" s="60">
        <v>17700</v>
      </c>
      <c r="M35" s="60">
        <v>17700</v>
      </c>
      <c r="N35" s="49"/>
    </row>
    <row r="36" spans="1:18" s="39" customFormat="1" ht="20.100000000000001" customHeight="1" x14ac:dyDescent="0.25">
      <c r="A36" s="341"/>
      <c r="B36" s="341"/>
      <c r="C36" s="341">
        <v>313</v>
      </c>
      <c r="D36" s="341"/>
      <c r="E36" s="341"/>
      <c r="F36" s="44"/>
      <c r="G36" s="378" t="s">
        <v>495</v>
      </c>
      <c r="H36" s="46" t="s">
        <v>101</v>
      </c>
      <c r="I36" s="47">
        <f t="shared" ref="I36:M36" si="2">I37+I44</f>
        <v>642600</v>
      </c>
      <c r="J36" s="47">
        <f t="shared" ref="J36:K36" si="3">J37+J44</f>
        <v>110000</v>
      </c>
      <c r="K36" s="47">
        <f t="shared" si="3"/>
        <v>752600</v>
      </c>
      <c r="L36" s="54">
        <f t="shared" si="2"/>
        <v>442600</v>
      </c>
      <c r="M36" s="54">
        <f t="shared" si="2"/>
        <v>442600</v>
      </c>
      <c r="N36" s="49"/>
      <c r="O36" s="50"/>
      <c r="P36" s="37"/>
      <c r="Q36" s="38"/>
      <c r="R36" s="38"/>
    </row>
    <row r="37" spans="1:18" ht="20.100000000000001" hidden="1" customHeight="1" x14ac:dyDescent="0.25">
      <c r="A37" s="342"/>
      <c r="B37" s="342"/>
      <c r="C37" s="342"/>
      <c r="D37" s="342">
        <v>3132</v>
      </c>
      <c r="E37" s="342"/>
      <c r="F37" s="57"/>
      <c r="G37" s="378" t="s">
        <v>495</v>
      </c>
      <c r="H37" s="58" t="s">
        <v>20</v>
      </c>
      <c r="I37" s="59">
        <f t="shared" ref="I37" si="4">I38+I41</f>
        <v>592600</v>
      </c>
      <c r="J37" s="59">
        <f t="shared" ref="J37:K37" si="5">J38+J41</f>
        <v>160000</v>
      </c>
      <c r="K37" s="59">
        <f t="shared" si="5"/>
        <v>752600</v>
      </c>
      <c r="L37" s="60">
        <f>L38+L41</f>
        <v>392600</v>
      </c>
      <c r="M37" s="60">
        <f>M38+M41</f>
        <v>392600</v>
      </c>
      <c r="N37" s="49"/>
    </row>
    <row r="38" spans="1:18" ht="20.100000000000001" hidden="1" customHeight="1" x14ac:dyDescent="0.25">
      <c r="A38" s="342"/>
      <c r="B38" s="342"/>
      <c r="C38" s="342"/>
      <c r="D38" s="342"/>
      <c r="E38" s="342">
        <v>31321</v>
      </c>
      <c r="F38" s="57"/>
      <c r="G38" s="378" t="s">
        <v>495</v>
      </c>
      <c r="H38" s="58" t="s">
        <v>20</v>
      </c>
      <c r="I38" s="59">
        <f>I40</f>
        <v>572600</v>
      </c>
      <c r="J38" s="59">
        <f>J40</f>
        <v>180000</v>
      </c>
      <c r="K38" s="59">
        <f>K40</f>
        <v>752600</v>
      </c>
      <c r="L38" s="60">
        <f>L40</f>
        <v>372600</v>
      </c>
      <c r="M38" s="60">
        <f>M40</f>
        <v>372600</v>
      </c>
      <c r="N38" s="49"/>
    </row>
    <row r="39" spans="1:18" ht="20.100000000000001" hidden="1" customHeight="1" x14ac:dyDescent="0.25">
      <c r="A39" s="342"/>
      <c r="B39" s="342"/>
      <c r="C39" s="342"/>
      <c r="D39" s="342"/>
      <c r="E39" s="342"/>
      <c r="F39" s="57"/>
      <c r="G39" s="378" t="s">
        <v>495</v>
      </c>
      <c r="H39" s="58"/>
      <c r="I39" s="59"/>
      <c r="J39" s="59"/>
      <c r="K39" s="59"/>
      <c r="L39" s="60"/>
      <c r="M39" s="60"/>
      <c r="N39" s="49"/>
    </row>
    <row r="40" spans="1:18" ht="20.100000000000001" hidden="1" customHeight="1" x14ac:dyDescent="0.25">
      <c r="A40" s="342"/>
      <c r="B40" s="342"/>
      <c r="C40" s="342"/>
      <c r="D40" s="342"/>
      <c r="E40" s="342"/>
      <c r="F40" s="57">
        <v>313210</v>
      </c>
      <c r="G40" s="378" t="s">
        <v>495</v>
      </c>
      <c r="H40" s="58" t="s">
        <v>20</v>
      </c>
      <c r="I40" s="59">
        <v>572600</v>
      </c>
      <c r="J40" s="59">
        <f>K40-I40</f>
        <v>180000</v>
      </c>
      <c r="K40" s="59">
        <f>572600+70000+110000</f>
        <v>752600</v>
      </c>
      <c r="L40" s="60">
        <v>372600</v>
      </c>
      <c r="M40" s="60">
        <v>372600</v>
      </c>
      <c r="N40" s="49"/>
    </row>
    <row r="41" spans="1:18" ht="30" hidden="1" customHeight="1" x14ac:dyDescent="0.25">
      <c r="A41" s="342"/>
      <c r="B41" s="342"/>
      <c r="C41" s="342"/>
      <c r="D41" s="342"/>
      <c r="E41" s="342">
        <v>31322</v>
      </c>
      <c r="F41" s="57"/>
      <c r="G41" s="378" t="s">
        <v>495</v>
      </c>
      <c r="H41" s="58" t="s">
        <v>102</v>
      </c>
      <c r="I41" s="66">
        <f>I43</f>
        <v>20000</v>
      </c>
      <c r="J41" s="66">
        <f>J43</f>
        <v>-20000</v>
      </c>
      <c r="K41" s="66">
        <f>K43</f>
        <v>0</v>
      </c>
      <c r="L41" s="60">
        <f>L43</f>
        <v>20000</v>
      </c>
      <c r="M41" s="60">
        <f>M43</f>
        <v>20000</v>
      </c>
      <c r="N41" s="49"/>
      <c r="P41" s="63"/>
    </row>
    <row r="42" spans="1:18" ht="32.25" hidden="1" customHeight="1" x14ac:dyDescent="0.25">
      <c r="A42" s="342"/>
      <c r="B42" s="342"/>
      <c r="C42" s="342"/>
      <c r="D42" s="342"/>
      <c r="E42" s="342"/>
      <c r="F42" s="57"/>
      <c r="G42" s="378" t="s">
        <v>495</v>
      </c>
      <c r="H42" s="58"/>
      <c r="I42" s="66"/>
      <c r="J42" s="66"/>
      <c r="K42" s="66"/>
      <c r="L42" s="60"/>
      <c r="M42" s="60"/>
      <c r="N42" s="49"/>
      <c r="P42" s="63"/>
    </row>
    <row r="43" spans="1:18" ht="35.25" hidden="1" customHeight="1" x14ac:dyDescent="0.25">
      <c r="A43" s="342"/>
      <c r="B43" s="342"/>
      <c r="C43" s="342"/>
      <c r="D43" s="342"/>
      <c r="E43" s="342"/>
      <c r="F43" s="57">
        <v>313220</v>
      </c>
      <c r="G43" s="378" t="s">
        <v>495</v>
      </c>
      <c r="H43" s="58" t="s">
        <v>102</v>
      </c>
      <c r="I43" s="66">
        <v>20000</v>
      </c>
      <c r="J43" s="66">
        <f>K43-I43</f>
        <v>-20000</v>
      </c>
      <c r="K43" s="66">
        <v>0</v>
      </c>
      <c r="L43" s="60">
        <v>20000</v>
      </c>
      <c r="M43" s="60">
        <v>20000</v>
      </c>
      <c r="N43" s="49"/>
      <c r="P43" s="63"/>
    </row>
    <row r="44" spans="1:18" ht="30" hidden="1" customHeight="1" x14ac:dyDescent="0.25">
      <c r="A44" s="342"/>
      <c r="B44" s="342"/>
      <c r="C44" s="342"/>
      <c r="D44" s="342">
        <v>3133</v>
      </c>
      <c r="E44" s="342"/>
      <c r="F44" s="57"/>
      <c r="G44" s="378" t="s">
        <v>495</v>
      </c>
      <c r="H44" s="58" t="s">
        <v>21</v>
      </c>
      <c r="I44" s="66">
        <f t="shared" ref="I44:M44" si="6">I45</f>
        <v>50000</v>
      </c>
      <c r="J44" s="66">
        <f t="shared" si="6"/>
        <v>-50000</v>
      </c>
      <c r="K44" s="66">
        <f t="shared" si="6"/>
        <v>0</v>
      </c>
      <c r="L44" s="60">
        <f t="shared" si="6"/>
        <v>50000</v>
      </c>
      <c r="M44" s="60">
        <f t="shared" si="6"/>
        <v>50000</v>
      </c>
      <c r="N44" s="49"/>
      <c r="O44" s="61"/>
      <c r="P44" s="63"/>
      <c r="Q44" s="62"/>
    </row>
    <row r="45" spans="1:18" ht="30" hidden="1" customHeight="1" x14ac:dyDescent="0.25">
      <c r="A45" s="342"/>
      <c r="B45" s="342"/>
      <c r="C45" s="342"/>
      <c r="D45" s="342"/>
      <c r="E45" s="342">
        <v>31332</v>
      </c>
      <c r="F45" s="57"/>
      <c r="G45" s="378" t="s">
        <v>495</v>
      </c>
      <c r="H45" s="58" t="s">
        <v>21</v>
      </c>
      <c r="I45" s="66">
        <f>I47</f>
        <v>50000</v>
      </c>
      <c r="J45" s="66">
        <f>J47</f>
        <v>-50000</v>
      </c>
      <c r="K45" s="66">
        <f>K47</f>
        <v>0</v>
      </c>
      <c r="L45" s="60">
        <f>L47</f>
        <v>50000</v>
      </c>
      <c r="M45" s="60">
        <f>M47</f>
        <v>50000</v>
      </c>
      <c r="N45" s="49"/>
    </row>
    <row r="46" spans="1:18" ht="32.25" hidden="1" customHeight="1" x14ac:dyDescent="0.25">
      <c r="A46" s="342"/>
      <c r="B46" s="342"/>
      <c r="C46" s="342"/>
      <c r="D46" s="342"/>
      <c r="E46" s="342"/>
      <c r="F46" s="57"/>
      <c r="G46" s="378">
        <v>46</v>
      </c>
      <c r="H46" s="58"/>
      <c r="I46" s="66"/>
      <c r="J46" s="66"/>
      <c r="K46" s="66"/>
      <c r="L46" s="60"/>
      <c r="M46" s="60"/>
      <c r="N46" s="49"/>
    </row>
    <row r="47" spans="1:18" ht="36.75" hidden="1" customHeight="1" x14ac:dyDescent="0.25">
      <c r="A47" s="342"/>
      <c r="B47" s="342"/>
      <c r="C47" s="342"/>
      <c r="D47" s="342"/>
      <c r="E47" s="342"/>
      <c r="F47" s="57">
        <v>313320</v>
      </c>
      <c r="G47" s="378">
        <v>46</v>
      </c>
      <c r="H47" s="58" t="s">
        <v>21</v>
      </c>
      <c r="I47" s="59">
        <v>50000</v>
      </c>
      <c r="J47" s="59">
        <f>K47-I47</f>
        <v>-50000</v>
      </c>
      <c r="K47" s="59">
        <v>0</v>
      </c>
      <c r="L47" s="60">
        <v>50000</v>
      </c>
      <c r="M47" s="60">
        <v>50000</v>
      </c>
      <c r="N47" s="49"/>
    </row>
    <row r="48" spans="1:18" s="39" customFormat="1" ht="20.100000000000001" customHeight="1" x14ac:dyDescent="0.25">
      <c r="A48" s="341"/>
      <c r="B48" s="341">
        <v>32</v>
      </c>
      <c r="C48" s="341"/>
      <c r="D48" s="341"/>
      <c r="E48" s="341"/>
      <c r="F48" s="44"/>
      <c r="G48" s="377"/>
      <c r="H48" s="46" t="s">
        <v>22</v>
      </c>
      <c r="I48" s="47">
        <f>I49+I72+I111</f>
        <v>918700</v>
      </c>
      <c r="J48" s="47">
        <f>J49+J72+J111</f>
        <v>0</v>
      </c>
      <c r="K48" s="47">
        <f>K49+K72+K111</f>
        <v>918700</v>
      </c>
      <c r="L48" s="54">
        <f>L49+L72+L111</f>
        <v>918700</v>
      </c>
      <c r="M48" s="54">
        <f>M49+M72+M111</f>
        <v>918700</v>
      </c>
      <c r="N48" s="49"/>
      <c r="O48" s="36"/>
      <c r="P48" s="37"/>
      <c r="Q48" s="38"/>
      <c r="R48" s="38"/>
    </row>
    <row r="49" spans="1:18" s="39" customFormat="1" ht="20.100000000000001" customHeight="1" x14ac:dyDescent="0.25">
      <c r="A49" s="344"/>
      <c r="B49" s="344"/>
      <c r="C49" s="345">
        <v>321</v>
      </c>
      <c r="D49" s="345"/>
      <c r="E49" s="344"/>
      <c r="F49" s="67"/>
      <c r="G49" s="378" t="s">
        <v>495</v>
      </c>
      <c r="H49" s="69" t="s">
        <v>23</v>
      </c>
      <c r="I49" s="47">
        <f>I59</f>
        <v>121000</v>
      </c>
      <c r="J49" s="47">
        <f>J59</f>
        <v>0</v>
      </c>
      <c r="K49" s="47">
        <f>K59</f>
        <v>121000</v>
      </c>
      <c r="L49" s="70">
        <f>L59</f>
        <v>101000</v>
      </c>
      <c r="M49" s="70">
        <f>M59</f>
        <v>101000</v>
      </c>
      <c r="N49" s="49"/>
      <c r="O49" s="36"/>
      <c r="P49" s="37"/>
      <c r="Q49" s="38"/>
      <c r="R49" s="38"/>
    </row>
    <row r="50" spans="1:18" ht="20.100000000000001" hidden="1" customHeight="1" x14ac:dyDescent="0.25">
      <c r="A50" s="346"/>
      <c r="B50" s="346"/>
      <c r="C50" s="342"/>
      <c r="D50" s="342">
        <v>3211</v>
      </c>
      <c r="E50" s="346"/>
      <c r="F50" s="45"/>
      <c r="G50" s="378">
        <v>43</v>
      </c>
      <c r="H50" s="58" t="s">
        <v>24</v>
      </c>
      <c r="I50" s="59">
        <f>I51+I53+I55+I57</f>
        <v>0</v>
      </c>
      <c r="J50" s="59">
        <f>J51+J53+J55+J57</f>
        <v>0</v>
      </c>
      <c r="K50" s="59">
        <f>K51+K53+K55+K57</f>
        <v>0</v>
      </c>
      <c r="L50" s="54"/>
      <c r="M50" s="54"/>
      <c r="N50" s="49"/>
    </row>
    <row r="51" spans="1:18" ht="20.100000000000001" hidden="1" customHeight="1" x14ac:dyDescent="0.25">
      <c r="A51" s="346"/>
      <c r="B51" s="346"/>
      <c r="C51" s="342"/>
      <c r="D51" s="342"/>
      <c r="E51" s="342">
        <v>32111</v>
      </c>
      <c r="F51" s="57"/>
      <c r="G51" s="378">
        <v>43</v>
      </c>
      <c r="H51" s="58" t="s">
        <v>103</v>
      </c>
      <c r="I51" s="66">
        <f>I52</f>
        <v>0</v>
      </c>
      <c r="J51" s="66">
        <f>J52</f>
        <v>0</v>
      </c>
      <c r="K51" s="66">
        <f>K52</f>
        <v>0</v>
      </c>
      <c r="L51" s="54"/>
      <c r="M51" s="54"/>
      <c r="N51" s="49"/>
    </row>
    <row r="52" spans="1:18" ht="20.100000000000001" hidden="1" customHeight="1" x14ac:dyDescent="0.25">
      <c r="A52" s="346"/>
      <c r="B52" s="346"/>
      <c r="C52" s="342"/>
      <c r="D52" s="342"/>
      <c r="E52" s="342"/>
      <c r="F52" s="57">
        <v>321110</v>
      </c>
      <c r="G52" s="378">
        <v>43</v>
      </c>
      <c r="H52" s="58" t="s">
        <v>103</v>
      </c>
      <c r="I52" s="66">
        <v>0</v>
      </c>
      <c r="J52" s="66">
        <v>0</v>
      </c>
      <c r="K52" s="66">
        <f>I52+J52</f>
        <v>0</v>
      </c>
      <c r="L52" s="54"/>
      <c r="M52" s="54"/>
      <c r="N52" s="49"/>
    </row>
    <row r="53" spans="1:18" ht="20.100000000000001" hidden="1" customHeight="1" x14ac:dyDescent="0.25">
      <c r="A53" s="346"/>
      <c r="B53" s="346"/>
      <c r="C53" s="342"/>
      <c r="D53" s="342"/>
      <c r="E53" s="342">
        <v>32113</v>
      </c>
      <c r="F53" s="57"/>
      <c r="G53" s="378">
        <v>43</v>
      </c>
      <c r="H53" s="58" t="s">
        <v>104</v>
      </c>
      <c r="I53" s="66">
        <f>I54</f>
        <v>0</v>
      </c>
      <c r="J53" s="66">
        <f>J54</f>
        <v>0</v>
      </c>
      <c r="K53" s="66">
        <f>K54</f>
        <v>0</v>
      </c>
      <c r="L53" s="54"/>
      <c r="M53" s="54"/>
      <c r="N53" s="49"/>
    </row>
    <row r="54" spans="1:18" ht="20.100000000000001" hidden="1" customHeight="1" x14ac:dyDescent="0.25">
      <c r="A54" s="346"/>
      <c r="B54" s="346"/>
      <c r="C54" s="342"/>
      <c r="D54" s="342"/>
      <c r="E54" s="342"/>
      <c r="F54" s="57">
        <v>321130</v>
      </c>
      <c r="G54" s="378">
        <v>43</v>
      </c>
      <c r="H54" s="58" t="s">
        <v>104</v>
      </c>
      <c r="I54" s="66">
        <v>0</v>
      </c>
      <c r="J54" s="66">
        <v>0</v>
      </c>
      <c r="K54" s="66">
        <f>I54+J54</f>
        <v>0</v>
      </c>
      <c r="L54" s="54"/>
      <c r="M54" s="54"/>
      <c r="N54" s="49"/>
    </row>
    <row r="55" spans="1:18" ht="20.100000000000001" hidden="1" customHeight="1" x14ac:dyDescent="0.25">
      <c r="A55" s="346"/>
      <c r="B55" s="346"/>
      <c r="C55" s="342"/>
      <c r="D55" s="342"/>
      <c r="E55" s="342">
        <v>32115</v>
      </c>
      <c r="F55" s="57"/>
      <c r="G55" s="378">
        <v>43</v>
      </c>
      <c r="H55" s="58" t="s">
        <v>105</v>
      </c>
      <c r="I55" s="66">
        <f>I56</f>
        <v>0</v>
      </c>
      <c r="J55" s="66">
        <f>J56</f>
        <v>0</v>
      </c>
      <c r="K55" s="66">
        <f>K56</f>
        <v>0</v>
      </c>
      <c r="L55" s="54"/>
      <c r="M55" s="54"/>
      <c r="N55" s="49"/>
    </row>
    <row r="56" spans="1:18" ht="20.100000000000001" hidden="1" customHeight="1" x14ac:dyDescent="0.25">
      <c r="A56" s="346"/>
      <c r="B56" s="346"/>
      <c r="C56" s="342"/>
      <c r="D56" s="342"/>
      <c r="E56" s="342"/>
      <c r="F56" s="57">
        <v>321150</v>
      </c>
      <c r="G56" s="378">
        <v>43</v>
      </c>
      <c r="H56" s="58" t="s">
        <v>105</v>
      </c>
      <c r="I56" s="66">
        <v>0</v>
      </c>
      <c r="J56" s="66">
        <v>0</v>
      </c>
      <c r="K56" s="66">
        <f>I56+J56</f>
        <v>0</v>
      </c>
      <c r="L56" s="54"/>
      <c r="M56" s="54"/>
      <c r="N56" s="49"/>
    </row>
    <row r="57" spans="1:18" ht="20.100000000000001" hidden="1" customHeight="1" x14ac:dyDescent="0.25">
      <c r="A57" s="346"/>
      <c r="B57" s="346"/>
      <c r="C57" s="342"/>
      <c r="D57" s="342"/>
      <c r="E57" s="342">
        <v>32119</v>
      </c>
      <c r="F57" s="57"/>
      <c r="G57" s="378">
        <v>43</v>
      </c>
      <c r="H57" s="58" t="s">
        <v>106</v>
      </c>
      <c r="I57" s="66">
        <f>I58</f>
        <v>0</v>
      </c>
      <c r="J57" s="66">
        <f>J58</f>
        <v>0</v>
      </c>
      <c r="K57" s="66">
        <f>K58</f>
        <v>0</v>
      </c>
      <c r="L57" s="54"/>
      <c r="M57" s="54"/>
      <c r="N57" s="49"/>
    </row>
    <row r="58" spans="1:18" ht="20.100000000000001" hidden="1" customHeight="1" x14ac:dyDescent="0.25">
      <c r="A58" s="346"/>
      <c r="B58" s="346"/>
      <c r="C58" s="342"/>
      <c r="D58" s="342"/>
      <c r="E58" s="342"/>
      <c r="F58" s="57">
        <v>321190</v>
      </c>
      <c r="G58" s="378">
        <v>43</v>
      </c>
      <c r="H58" s="58" t="s">
        <v>106</v>
      </c>
      <c r="I58" s="66">
        <v>0</v>
      </c>
      <c r="J58" s="66">
        <v>0</v>
      </c>
      <c r="K58" s="66">
        <f>I58+J58</f>
        <v>0</v>
      </c>
      <c r="L58" s="54"/>
      <c r="M58" s="54"/>
      <c r="N58" s="49"/>
    </row>
    <row r="59" spans="1:18" ht="30" hidden="1" customHeight="1" x14ac:dyDescent="0.25">
      <c r="A59" s="346"/>
      <c r="B59" s="346"/>
      <c r="C59" s="342"/>
      <c r="D59" s="342">
        <v>3212</v>
      </c>
      <c r="E59" s="346"/>
      <c r="F59" s="45"/>
      <c r="G59" s="378" t="s">
        <v>495</v>
      </c>
      <c r="H59" s="58" t="s">
        <v>25</v>
      </c>
      <c r="I59" s="66">
        <f>I60+I63</f>
        <v>121000</v>
      </c>
      <c r="J59" s="66">
        <f>J60+J63</f>
        <v>0</v>
      </c>
      <c r="K59" s="66">
        <f>K60+K63</f>
        <v>121000</v>
      </c>
      <c r="L59" s="60">
        <f>L60+L63</f>
        <v>101000</v>
      </c>
      <c r="M59" s="60">
        <f>M60+M63</f>
        <v>101000</v>
      </c>
      <c r="N59" s="49"/>
    </row>
    <row r="60" spans="1:18" ht="20.100000000000001" hidden="1" customHeight="1" x14ac:dyDescent="0.25">
      <c r="A60" s="346"/>
      <c r="B60" s="346"/>
      <c r="C60" s="342"/>
      <c r="D60" s="342"/>
      <c r="E60" s="342">
        <v>32121</v>
      </c>
      <c r="F60" s="57"/>
      <c r="G60" s="378" t="s">
        <v>495</v>
      </c>
      <c r="H60" s="58" t="s">
        <v>107</v>
      </c>
      <c r="I60" s="66">
        <f>I62</f>
        <v>81000</v>
      </c>
      <c r="J60" s="66">
        <f>J62</f>
        <v>0</v>
      </c>
      <c r="K60" s="66">
        <f>K62</f>
        <v>81000</v>
      </c>
      <c r="L60" s="60">
        <f>L62</f>
        <v>81000</v>
      </c>
      <c r="M60" s="60">
        <f>M62</f>
        <v>81000</v>
      </c>
      <c r="N60" s="49"/>
      <c r="O60" s="61"/>
    </row>
    <row r="61" spans="1:18" ht="20.100000000000001" hidden="1" customHeight="1" x14ac:dyDescent="0.25">
      <c r="A61" s="346"/>
      <c r="B61" s="346"/>
      <c r="C61" s="342"/>
      <c r="D61" s="342"/>
      <c r="E61" s="342"/>
      <c r="F61" s="57"/>
      <c r="G61" s="378" t="s">
        <v>495</v>
      </c>
      <c r="H61" s="58"/>
      <c r="I61" s="66"/>
      <c r="J61" s="66"/>
      <c r="K61" s="66"/>
      <c r="L61" s="60"/>
      <c r="M61" s="60"/>
      <c r="N61" s="49"/>
      <c r="O61" s="61"/>
    </row>
    <row r="62" spans="1:18" ht="20.100000000000001" hidden="1" customHeight="1" x14ac:dyDescent="0.25">
      <c r="A62" s="346"/>
      <c r="B62" s="346"/>
      <c r="C62" s="342"/>
      <c r="D62" s="342"/>
      <c r="E62" s="342"/>
      <c r="F62" s="57">
        <v>321210</v>
      </c>
      <c r="G62" s="378" t="s">
        <v>495</v>
      </c>
      <c r="H62" s="58" t="s">
        <v>107</v>
      </c>
      <c r="I62" s="66">
        <v>81000</v>
      </c>
      <c r="J62" s="66">
        <f>K62-I62</f>
        <v>0</v>
      </c>
      <c r="K62" s="66">
        <v>81000</v>
      </c>
      <c r="L62" s="60">
        <v>81000</v>
      </c>
      <c r="M62" s="60">
        <v>81000</v>
      </c>
      <c r="N62" s="49"/>
    </row>
    <row r="63" spans="1:18" ht="20.100000000000001" hidden="1" customHeight="1" x14ac:dyDescent="0.25">
      <c r="A63" s="346"/>
      <c r="B63" s="346"/>
      <c r="C63" s="342"/>
      <c r="D63" s="342"/>
      <c r="E63" s="342">
        <v>32123</v>
      </c>
      <c r="F63" s="57"/>
      <c r="G63" s="378" t="s">
        <v>495</v>
      </c>
      <c r="H63" s="58" t="s">
        <v>108</v>
      </c>
      <c r="I63" s="59">
        <f>I65</f>
        <v>40000</v>
      </c>
      <c r="J63" s="59">
        <f>J65</f>
        <v>0</v>
      </c>
      <c r="K63" s="59">
        <f>K65</f>
        <v>40000</v>
      </c>
      <c r="L63" s="60">
        <f>L65</f>
        <v>20000</v>
      </c>
      <c r="M63" s="60">
        <f>M65</f>
        <v>20000</v>
      </c>
      <c r="N63" s="49"/>
      <c r="O63" s="61"/>
    </row>
    <row r="64" spans="1:18" ht="20.100000000000001" hidden="1" customHeight="1" x14ac:dyDescent="0.25">
      <c r="A64" s="346"/>
      <c r="B64" s="346"/>
      <c r="C64" s="342"/>
      <c r="D64" s="342"/>
      <c r="E64" s="342"/>
      <c r="F64" s="57"/>
      <c r="G64" s="378">
        <v>46</v>
      </c>
      <c r="H64" s="58"/>
      <c r="I64" s="59"/>
      <c r="J64" s="59"/>
      <c r="K64" s="59"/>
      <c r="L64" s="60"/>
      <c r="M64" s="60"/>
      <c r="N64" s="49"/>
      <c r="O64" s="61"/>
    </row>
    <row r="65" spans="1:18" ht="20.100000000000001" hidden="1" customHeight="1" x14ac:dyDescent="0.25">
      <c r="A65" s="346"/>
      <c r="B65" s="346"/>
      <c r="C65" s="342"/>
      <c r="D65" s="342"/>
      <c r="E65" s="342"/>
      <c r="F65" s="57">
        <v>321230</v>
      </c>
      <c r="G65" s="378">
        <v>46</v>
      </c>
      <c r="H65" s="58" t="s">
        <v>108</v>
      </c>
      <c r="I65" s="59">
        <v>40000</v>
      </c>
      <c r="J65" s="59">
        <f>K65-I65</f>
        <v>0</v>
      </c>
      <c r="K65" s="59">
        <v>40000</v>
      </c>
      <c r="L65" s="60">
        <v>20000</v>
      </c>
      <c r="M65" s="60">
        <v>20000</v>
      </c>
      <c r="N65" s="49"/>
      <c r="O65" s="61"/>
    </row>
    <row r="66" spans="1:18" ht="20.100000000000001" hidden="1" customHeight="1" x14ac:dyDescent="0.25">
      <c r="A66" s="346"/>
      <c r="B66" s="346"/>
      <c r="C66" s="342"/>
      <c r="D66" s="342">
        <v>3213</v>
      </c>
      <c r="E66" s="346"/>
      <c r="F66" s="45"/>
      <c r="G66" s="378">
        <v>43</v>
      </c>
      <c r="H66" s="58" t="s">
        <v>26</v>
      </c>
      <c r="I66" s="59"/>
      <c r="J66" s="59"/>
      <c r="K66" s="59"/>
      <c r="L66" s="54"/>
      <c r="M66" s="54"/>
      <c r="N66" s="49"/>
      <c r="O66" s="61"/>
      <c r="P66" s="63"/>
    </row>
    <row r="67" spans="1:18" ht="20.100000000000001" hidden="1" customHeight="1" x14ac:dyDescent="0.25">
      <c r="A67" s="346"/>
      <c r="B67" s="346"/>
      <c r="C67" s="346"/>
      <c r="D67" s="346"/>
      <c r="E67" s="343" t="s">
        <v>109</v>
      </c>
      <c r="F67" s="65"/>
      <c r="G67" s="378">
        <v>43</v>
      </c>
      <c r="H67" s="58" t="s">
        <v>110</v>
      </c>
      <c r="I67" s="59"/>
      <c r="J67" s="59"/>
      <c r="K67" s="59"/>
      <c r="L67" s="54"/>
      <c r="M67" s="54"/>
      <c r="N67" s="49"/>
      <c r="O67" s="61"/>
    </row>
    <row r="68" spans="1:18" ht="20.100000000000001" hidden="1" customHeight="1" x14ac:dyDescent="0.25">
      <c r="A68" s="346"/>
      <c r="B68" s="346"/>
      <c r="C68" s="346"/>
      <c r="D68" s="346"/>
      <c r="E68" s="343"/>
      <c r="F68" s="65" t="s">
        <v>111</v>
      </c>
      <c r="G68" s="378">
        <v>43</v>
      </c>
      <c r="H68" s="58" t="s">
        <v>112</v>
      </c>
      <c r="I68" s="59"/>
      <c r="J68" s="59"/>
      <c r="K68" s="59"/>
      <c r="L68" s="54"/>
      <c r="M68" s="54"/>
      <c r="N68" s="49"/>
    </row>
    <row r="69" spans="1:18" ht="32.25" hidden="1" customHeight="1" x14ac:dyDescent="0.25">
      <c r="A69" s="346"/>
      <c r="B69" s="346"/>
      <c r="C69" s="346"/>
      <c r="D69" s="346"/>
      <c r="E69" s="343"/>
      <c r="F69" s="65" t="s">
        <v>113</v>
      </c>
      <c r="G69" s="378">
        <v>46</v>
      </c>
      <c r="H69" s="58" t="s">
        <v>114</v>
      </c>
      <c r="I69" s="59"/>
      <c r="J69" s="59"/>
      <c r="K69" s="59"/>
      <c r="L69" s="54"/>
      <c r="M69" s="54"/>
      <c r="N69" s="49"/>
    </row>
    <row r="70" spans="1:18" ht="20.100000000000001" hidden="1" customHeight="1" x14ac:dyDescent="0.25">
      <c r="A70" s="346"/>
      <c r="B70" s="346"/>
      <c r="C70" s="346"/>
      <c r="D70" s="346"/>
      <c r="E70" s="343" t="s">
        <v>115</v>
      </c>
      <c r="F70" s="65"/>
      <c r="G70" s="378">
        <v>42</v>
      </c>
      <c r="H70" s="65" t="s">
        <v>116</v>
      </c>
      <c r="I70" s="59"/>
      <c r="J70" s="59"/>
      <c r="K70" s="59"/>
      <c r="L70" s="54"/>
      <c r="M70" s="54"/>
      <c r="N70" s="49"/>
    </row>
    <row r="71" spans="1:18" ht="20.100000000000001" hidden="1" customHeight="1" x14ac:dyDescent="0.25">
      <c r="A71" s="346"/>
      <c r="B71" s="346"/>
      <c r="C71" s="346"/>
      <c r="D71" s="346"/>
      <c r="E71" s="343"/>
      <c r="F71" s="65" t="s">
        <v>117</v>
      </c>
      <c r="G71" s="378">
        <v>43</v>
      </c>
      <c r="H71" s="65" t="s">
        <v>116</v>
      </c>
      <c r="I71" s="59"/>
      <c r="J71" s="59"/>
      <c r="K71" s="59"/>
      <c r="L71" s="54"/>
      <c r="M71" s="54"/>
      <c r="N71" s="49"/>
    </row>
    <row r="72" spans="1:18" s="39" customFormat="1" ht="20.100000000000001" customHeight="1" x14ac:dyDescent="0.25">
      <c r="A72" s="341"/>
      <c r="B72" s="341"/>
      <c r="C72" s="341">
        <v>322</v>
      </c>
      <c r="D72" s="341"/>
      <c r="E72" s="341"/>
      <c r="F72" s="44"/>
      <c r="G72" s="378" t="s">
        <v>495</v>
      </c>
      <c r="H72" s="46" t="s">
        <v>27</v>
      </c>
      <c r="I72" s="47">
        <f t="shared" ref="I72" si="7">I73+I87+I92+I100+I103+I108</f>
        <v>760000</v>
      </c>
      <c r="J72" s="47">
        <f t="shared" ref="J72:K72" si="8">J73+J87+J92+J100+J103+J108</f>
        <v>0</v>
      </c>
      <c r="K72" s="47">
        <f t="shared" si="8"/>
        <v>760000</v>
      </c>
      <c r="L72" s="54">
        <f>L73+L87</f>
        <v>800000</v>
      </c>
      <c r="M72" s="54">
        <f>M73+M87</f>
        <v>800000</v>
      </c>
      <c r="N72" s="49"/>
      <c r="O72" s="36"/>
      <c r="P72" s="37"/>
      <c r="Q72" s="38"/>
      <c r="R72" s="38"/>
    </row>
    <row r="73" spans="1:18" ht="20.100000000000001" hidden="1" customHeight="1" x14ac:dyDescent="0.25">
      <c r="A73" s="342"/>
      <c r="B73" s="342"/>
      <c r="C73" s="342"/>
      <c r="D73" s="342">
        <v>3221</v>
      </c>
      <c r="E73" s="342"/>
      <c r="F73" s="57"/>
      <c r="G73" s="378" t="s">
        <v>495</v>
      </c>
      <c r="H73" s="58" t="s">
        <v>118</v>
      </c>
      <c r="I73" s="59">
        <f>I74+I79+I81+I83+I85</f>
        <v>33000</v>
      </c>
      <c r="J73" s="59">
        <f>J74+J79+J81+J83+J85</f>
        <v>-10000</v>
      </c>
      <c r="K73" s="59">
        <f>K74+K79+K81+K83+K85</f>
        <v>23000</v>
      </c>
      <c r="L73" s="60">
        <f>L74</f>
        <v>50000</v>
      </c>
      <c r="M73" s="60">
        <f>M74</f>
        <v>50000</v>
      </c>
      <c r="N73" s="49"/>
    </row>
    <row r="74" spans="1:18" ht="20.100000000000001" hidden="1" customHeight="1" x14ac:dyDescent="0.25">
      <c r="A74" s="342"/>
      <c r="B74" s="342"/>
      <c r="C74" s="342"/>
      <c r="D74" s="342"/>
      <c r="E74" s="343" t="s">
        <v>119</v>
      </c>
      <c r="F74" s="65"/>
      <c r="G74" s="378" t="s">
        <v>495</v>
      </c>
      <c r="H74" s="71" t="s">
        <v>120</v>
      </c>
      <c r="I74" s="66">
        <f>I76+I78</f>
        <v>33000</v>
      </c>
      <c r="J74" s="66">
        <f>J76+J78</f>
        <v>-10000</v>
      </c>
      <c r="K74" s="66">
        <f>K76+K78</f>
        <v>23000</v>
      </c>
      <c r="L74" s="60">
        <f>L76+L78</f>
        <v>50000</v>
      </c>
      <c r="M74" s="60">
        <f>M76+M78</f>
        <v>50000</v>
      </c>
      <c r="N74" s="49"/>
      <c r="O74" s="61"/>
    </row>
    <row r="75" spans="1:18" ht="20.100000000000001" hidden="1" customHeight="1" x14ac:dyDescent="0.25">
      <c r="A75" s="342"/>
      <c r="B75" s="342"/>
      <c r="C75" s="342"/>
      <c r="D75" s="342"/>
      <c r="E75" s="343"/>
      <c r="F75" s="65"/>
      <c r="G75" s="378" t="s">
        <v>495</v>
      </c>
      <c r="H75" s="71"/>
      <c r="I75" s="66"/>
      <c r="J75" s="66"/>
      <c r="K75" s="66"/>
      <c r="L75" s="60"/>
      <c r="M75" s="60"/>
      <c r="N75" s="49"/>
      <c r="O75" s="61"/>
    </row>
    <row r="76" spans="1:18" ht="20.100000000000001" hidden="1" customHeight="1" x14ac:dyDescent="0.25">
      <c r="A76" s="342"/>
      <c r="B76" s="342"/>
      <c r="C76" s="342"/>
      <c r="D76" s="342"/>
      <c r="E76" s="343"/>
      <c r="F76" s="65" t="s">
        <v>121</v>
      </c>
      <c r="G76" s="378" t="s">
        <v>495</v>
      </c>
      <c r="H76" s="71" t="s">
        <v>120</v>
      </c>
      <c r="I76" s="66">
        <v>23000</v>
      </c>
      <c r="J76" s="66">
        <f>K76-I76</f>
        <v>-10000</v>
      </c>
      <c r="K76" s="66">
        <v>13000</v>
      </c>
      <c r="L76" s="60">
        <v>27000</v>
      </c>
      <c r="M76" s="60">
        <v>27000</v>
      </c>
      <c r="N76" s="49"/>
      <c r="O76" s="61"/>
    </row>
    <row r="77" spans="1:18" ht="20.100000000000001" hidden="1" customHeight="1" x14ac:dyDescent="0.25">
      <c r="A77" s="342"/>
      <c r="B77" s="342"/>
      <c r="C77" s="342"/>
      <c r="D77" s="342"/>
      <c r="E77" s="343"/>
      <c r="F77" s="65"/>
      <c r="G77" s="378" t="s">
        <v>495</v>
      </c>
      <c r="H77" s="71"/>
      <c r="I77" s="66"/>
      <c r="J77" s="66"/>
      <c r="K77" s="66"/>
      <c r="L77" s="60"/>
      <c r="M77" s="60"/>
      <c r="N77" s="49"/>
      <c r="O77" s="61"/>
    </row>
    <row r="78" spans="1:18" ht="20.100000000000001" hidden="1" customHeight="1" x14ac:dyDescent="0.25">
      <c r="A78" s="342"/>
      <c r="B78" s="342"/>
      <c r="C78" s="342"/>
      <c r="D78" s="342"/>
      <c r="E78" s="343"/>
      <c r="F78" s="65" t="s">
        <v>122</v>
      </c>
      <c r="G78" s="378" t="s">
        <v>495</v>
      </c>
      <c r="H78" s="71" t="s">
        <v>123</v>
      </c>
      <c r="I78" s="66">
        <v>10000</v>
      </c>
      <c r="J78" s="66">
        <f>K78-I78</f>
        <v>0</v>
      </c>
      <c r="K78" s="66">
        <v>10000</v>
      </c>
      <c r="L78" s="60">
        <v>23000</v>
      </c>
      <c r="M78" s="60">
        <v>23000</v>
      </c>
      <c r="N78" s="49"/>
      <c r="O78" s="61"/>
    </row>
    <row r="79" spans="1:18" ht="28.5" hidden="1" customHeight="1" x14ac:dyDescent="0.25">
      <c r="A79" s="342"/>
      <c r="B79" s="342"/>
      <c r="C79" s="342"/>
      <c r="D79" s="342"/>
      <c r="E79" s="343" t="s">
        <v>124</v>
      </c>
      <c r="F79" s="65"/>
      <c r="G79" s="378" t="s">
        <v>495</v>
      </c>
      <c r="H79" s="65" t="s">
        <v>125</v>
      </c>
      <c r="I79" s="66"/>
      <c r="J79" s="66"/>
      <c r="K79" s="66"/>
      <c r="L79" s="60"/>
      <c r="M79" s="60"/>
      <c r="N79" s="49"/>
    </row>
    <row r="80" spans="1:18" ht="30.75" hidden="1" customHeight="1" x14ac:dyDescent="0.25">
      <c r="A80" s="342"/>
      <c r="B80" s="342"/>
      <c r="C80" s="342"/>
      <c r="D80" s="342"/>
      <c r="E80" s="343"/>
      <c r="F80" s="65" t="s">
        <v>126</v>
      </c>
      <c r="G80" s="378" t="s">
        <v>495</v>
      </c>
      <c r="H80" s="65" t="s">
        <v>125</v>
      </c>
      <c r="I80" s="66"/>
      <c r="J80" s="66"/>
      <c r="K80" s="66"/>
      <c r="L80" s="60"/>
      <c r="M80" s="60"/>
      <c r="N80" s="49"/>
    </row>
    <row r="81" spans="1:18" ht="20.100000000000001" hidden="1" customHeight="1" x14ac:dyDescent="0.25">
      <c r="A81" s="342"/>
      <c r="B81" s="342"/>
      <c r="C81" s="342"/>
      <c r="D81" s="342"/>
      <c r="E81" s="343" t="s">
        <v>127</v>
      </c>
      <c r="F81" s="65"/>
      <c r="G81" s="378" t="s">
        <v>495</v>
      </c>
      <c r="H81" s="65" t="s">
        <v>128</v>
      </c>
      <c r="I81" s="66"/>
      <c r="J81" s="66"/>
      <c r="K81" s="66"/>
      <c r="L81" s="60"/>
      <c r="M81" s="60"/>
      <c r="N81" s="49"/>
    </row>
    <row r="82" spans="1:18" ht="20.100000000000001" hidden="1" customHeight="1" x14ac:dyDescent="0.25">
      <c r="A82" s="342"/>
      <c r="B82" s="342"/>
      <c r="C82" s="342"/>
      <c r="D82" s="342"/>
      <c r="E82" s="343"/>
      <c r="F82" s="65" t="s">
        <v>129</v>
      </c>
      <c r="G82" s="378" t="s">
        <v>495</v>
      </c>
      <c r="H82" s="65" t="s">
        <v>128</v>
      </c>
      <c r="I82" s="66"/>
      <c r="J82" s="66"/>
      <c r="K82" s="66"/>
      <c r="L82" s="60"/>
      <c r="M82" s="60"/>
      <c r="N82" s="49"/>
      <c r="Q82" s="29"/>
      <c r="R82" s="29"/>
    </row>
    <row r="83" spans="1:18" ht="20.100000000000001" hidden="1" customHeight="1" x14ac:dyDescent="0.25">
      <c r="A83" s="342"/>
      <c r="B83" s="342"/>
      <c r="C83" s="342"/>
      <c r="D83" s="342"/>
      <c r="E83" s="343" t="s">
        <v>130</v>
      </c>
      <c r="F83" s="65"/>
      <c r="G83" s="378" t="s">
        <v>495</v>
      </c>
      <c r="H83" s="65" t="s">
        <v>131</v>
      </c>
      <c r="I83" s="66"/>
      <c r="J83" s="66"/>
      <c r="K83" s="66"/>
      <c r="L83" s="60"/>
      <c r="M83" s="60"/>
      <c r="N83" s="49"/>
      <c r="Q83" s="29"/>
      <c r="R83" s="29"/>
    </row>
    <row r="84" spans="1:18" ht="20.100000000000001" hidden="1" customHeight="1" x14ac:dyDescent="0.25">
      <c r="A84" s="342"/>
      <c r="B84" s="342"/>
      <c r="C84" s="342"/>
      <c r="D84" s="342"/>
      <c r="E84" s="343"/>
      <c r="F84" s="65" t="s">
        <v>132</v>
      </c>
      <c r="G84" s="378" t="s">
        <v>495</v>
      </c>
      <c r="H84" s="65" t="s">
        <v>131</v>
      </c>
      <c r="I84" s="66"/>
      <c r="J84" s="66"/>
      <c r="K84" s="66"/>
      <c r="L84" s="60"/>
      <c r="M84" s="60"/>
      <c r="N84" s="49"/>
      <c r="Q84" s="29"/>
      <c r="R84" s="29"/>
    </row>
    <row r="85" spans="1:18" ht="20.100000000000001" hidden="1" customHeight="1" x14ac:dyDescent="0.25">
      <c r="A85" s="342"/>
      <c r="B85" s="342"/>
      <c r="C85" s="342"/>
      <c r="D85" s="342"/>
      <c r="E85" s="343" t="s">
        <v>133</v>
      </c>
      <c r="F85" s="65"/>
      <c r="G85" s="378" t="s">
        <v>495</v>
      </c>
      <c r="H85" s="65" t="s">
        <v>134</v>
      </c>
      <c r="I85" s="66"/>
      <c r="J85" s="66"/>
      <c r="K85" s="66"/>
      <c r="L85" s="60"/>
      <c r="M85" s="60"/>
      <c r="N85" s="49"/>
      <c r="Q85" s="29"/>
      <c r="R85" s="29"/>
    </row>
    <row r="86" spans="1:18" ht="20.100000000000001" hidden="1" customHeight="1" x14ac:dyDescent="0.25">
      <c r="A86" s="342"/>
      <c r="B86" s="342"/>
      <c r="C86" s="342"/>
      <c r="D86" s="342"/>
      <c r="E86" s="343"/>
      <c r="F86" s="65" t="s">
        <v>135</v>
      </c>
      <c r="G86" s="378" t="s">
        <v>495</v>
      </c>
      <c r="H86" s="65" t="s">
        <v>134</v>
      </c>
      <c r="I86" s="66"/>
      <c r="J86" s="66"/>
      <c r="K86" s="66"/>
      <c r="L86" s="60"/>
      <c r="M86" s="60"/>
      <c r="N86" s="49"/>
      <c r="Q86" s="29"/>
      <c r="R86" s="29"/>
    </row>
    <row r="87" spans="1:18" ht="20.100000000000001" hidden="1" customHeight="1" x14ac:dyDescent="0.25">
      <c r="A87" s="342"/>
      <c r="B87" s="342"/>
      <c r="C87" s="342"/>
      <c r="D87" s="342">
        <v>3222</v>
      </c>
      <c r="E87" s="342"/>
      <c r="F87" s="57"/>
      <c r="G87" s="378" t="s">
        <v>495</v>
      </c>
      <c r="H87" s="58" t="s">
        <v>29</v>
      </c>
      <c r="I87" s="66">
        <f>I88+I90</f>
        <v>727000</v>
      </c>
      <c r="J87" s="66">
        <f>J88+J90</f>
        <v>10000</v>
      </c>
      <c r="K87" s="66">
        <f>K88+K90</f>
        <v>737000</v>
      </c>
      <c r="L87" s="60">
        <f>L88+L90</f>
        <v>750000</v>
      </c>
      <c r="M87" s="60">
        <f>M88+M90</f>
        <v>750000</v>
      </c>
      <c r="N87" s="49"/>
      <c r="Q87" s="29"/>
      <c r="R87" s="29"/>
    </row>
    <row r="88" spans="1:18" ht="20.100000000000001" hidden="1" customHeight="1" x14ac:dyDescent="0.25">
      <c r="A88" s="342"/>
      <c r="B88" s="342"/>
      <c r="C88" s="342"/>
      <c r="D88" s="342"/>
      <c r="E88" s="343" t="s">
        <v>136</v>
      </c>
      <c r="F88" s="65"/>
      <c r="G88" s="378" t="s">
        <v>495</v>
      </c>
      <c r="H88" s="65" t="s">
        <v>137</v>
      </c>
      <c r="I88" s="66">
        <f>I89</f>
        <v>527000</v>
      </c>
      <c r="J88" s="66">
        <f>J89</f>
        <v>0</v>
      </c>
      <c r="K88" s="66">
        <f>K89</f>
        <v>527000</v>
      </c>
      <c r="L88" s="60">
        <f>L89</f>
        <v>450000</v>
      </c>
      <c r="M88" s="60">
        <f>M89</f>
        <v>450000</v>
      </c>
      <c r="N88" s="49"/>
      <c r="Q88" s="29"/>
      <c r="R88" s="29"/>
    </row>
    <row r="89" spans="1:18" ht="44.25" hidden="1" customHeight="1" x14ac:dyDescent="0.25">
      <c r="A89" s="342"/>
      <c r="B89" s="342"/>
      <c r="C89" s="342"/>
      <c r="D89" s="342"/>
      <c r="E89" s="343"/>
      <c r="F89" s="65" t="s">
        <v>138</v>
      </c>
      <c r="G89" s="378" t="s">
        <v>495</v>
      </c>
      <c r="H89" s="65" t="s">
        <v>137</v>
      </c>
      <c r="I89" s="66">
        <v>527000</v>
      </c>
      <c r="J89" s="66">
        <f>K89-I89</f>
        <v>0</v>
      </c>
      <c r="K89" s="66">
        <v>527000</v>
      </c>
      <c r="L89" s="60">
        <v>450000</v>
      </c>
      <c r="M89" s="60">
        <v>450000</v>
      </c>
      <c r="N89" s="49"/>
      <c r="Q89" s="29"/>
      <c r="R89" s="29"/>
    </row>
    <row r="90" spans="1:18" ht="20.100000000000001" hidden="1" customHeight="1" x14ac:dyDescent="0.25">
      <c r="A90" s="342"/>
      <c r="B90" s="342"/>
      <c r="C90" s="342"/>
      <c r="D90" s="342"/>
      <c r="E90" s="343" t="s">
        <v>139</v>
      </c>
      <c r="F90" s="65"/>
      <c r="G90" s="378" t="s">
        <v>495</v>
      </c>
      <c r="H90" s="65" t="s">
        <v>140</v>
      </c>
      <c r="I90" s="66">
        <f>I91</f>
        <v>200000</v>
      </c>
      <c r="J90" s="66">
        <f>J91</f>
        <v>10000</v>
      </c>
      <c r="K90" s="66">
        <f>K91</f>
        <v>210000</v>
      </c>
      <c r="L90" s="60">
        <f>L91</f>
        <v>300000</v>
      </c>
      <c r="M90" s="60">
        <f>M91</f>
        <v>300000</v>
      </c>
      <c r="N90" s="49"/>
      <c r="P90" s="63"/>
      <c r="Q90" s="29"/>
      <c r="R90" s="29"/>
    </row>
    <row r="91" spans="1:18" ht="20.100000000000001" hidden="1" customHeight="1" x14ac:dyDescent="0.25">
      <c r="A91" s="342"/>
      <c r="B91" s="342"/>
      <c r="C91" s="342"/>
      <c r="D91" s="342"/>
      <c r="E91" s="343"/>
      <c r="F91" s="65" t="s">
        <v>141</v>
      </c>
      <c r="G91" s="378">
        <v>46</v>
      </c>
      <c r="H91" s="65" t="s">
        <v>140</v>
      </c>
      <c r="I91" s="66">
        <v>200000</v>
      </c>
      <c r="J91" s="66">
        <f>K91-I91</f>
        <v>10000</v>
      </c>
      <c r="K91" s="66">
        <v>210000</v>
      </c>
      <c r="L91" s="60">
        <v>300000</v>
      </c>
      <c r="M91" s="60">
        <v>300000</v>
      </c>
      <c r="N91" s="49"/>
      <c r="P91" s="63"/>
      <c r="Q91" s="29"/>
      <c r="R91" s="29"/>
    </row>
    <row r="92" spans="1:18" ht="20.100000000000001" hidden="1" customHeight="1" x14ac:dyDescent="0.25">
      <c r="A92" s="342"/>
      <c r="B92" s="342"/>
      <c r="C92" s="342"/>
      <c r="D92" s="342">
        <v>3223</v>
      </c>
      <c r="E92" s="342"/>
      <c r="F92" s="57"/>
      <c r="G92" s="378">
        <v>43</v>
      </c>
      <c r="H92" s="58" t="s">
        <v>30</v>
      </c>
      <c r="I92" s="66"/>
      <c r="J92" s="66"/>
      <c r="K92" s="66"/>
      <c r="L92" s="54"/>
      <c r="M92" s="54"/>
      <c r="N92" s="49"/>
      <c r="Q92" s="29"/>
      <c r="R92" s="29"/>
    </row>
    <row r="93" spans="1:18" ht="20.100000000000001" hidden="1" customHeight="1" x14ac:dyDescent="0.25">
      <c r="A93" s="342"/>
      <c r="B93" s="342"/>
      <c r="C93" s="342"/>
      <c r="D93" s="342"/>
      <c r="E93" s="343" t="s">
        <v>142</v>
      </c>
      <c r="F93" s="65"/>
      <c r="G93" s="378">
        <v>43</v>
      </c>
      <c r="H93" s="65" t="s">
        <v>143</v>
      </c>
      <c r="I93" s="66"/>
      <c r="J93" s="66"/>
      <c r="K93" s="66"/>
      <c r="L93" s="54"/>
      <c r="M93" s="54"/>
      <c r="N93" s="49"/>
      <c r="O93" s="61"/>
      <c r="Q93" s="29"/>
      <c r="R93" s="29"/>
    </row>
    <row r="94" spans="1:18" ht="20.100000000000001" hidden="1" customHeight="1" x14ac:dyDescent="0.25">
      <c r="A94" s="342"/>
      <c r="B94" s="342"/>
      <c r="C94" s="342"/>
      <c r="D94" s="342"/>
      <c r="E94" s="343"/>
      <c r="F94" s="65" t="s">
        <v>144</v>
      </c>
      <c r="G94" s="378">
        <v>43</v>
      </c>
      <c r="H94" s="65" t="s">
        <v>143</v>
      </c>
      <c r="I94" s="66"/>
      <c r="J94" s="66"/>
      <c r="K94" s="66"/>
      <c r="L94" s="54"/>
      <c r="M94" s="54"/>
      <c r="N94" s="49"/>
      <c r="O94" s="61"/>
      <c r="Q94" s="29"/>
      <c r="R94" s="29"/>
    </row>
    <row r="95" spans="1:18" ht="20.100000000000001" hidden="1" customHeight="1" x14ac:dyDescent="0.25">
      <c r="A95" s="342"/>
      <c r="B95" s="342"/>
      <c r="C95" s="342"/>
      <c r="D95" s="342"/>
      <c r="E95" s="343"/>
      <c r="F95" s="65" t="s">
        <v>145</v>
      </c>
      <c r="G95" s="378">
        <v>43</v>
      </c>
      <c r="H95" s="65" t="s">
        <v>146</v>
      </c>
      <c r="I95" s="66"/>
      <c r="J95" s="66"/>
      <c r="K95" s="66"/>
      <c r="L95" s="54"/>
      <c r="M95" s="54"/>
      <c r="N95" s="49"/>
      <c r="O95" s="61"/>
      <c r="Q95" s="29"/>
      <c r="R95" s="29"/>
    </row>
    <row r="96" spans="1:18" ht="20.100000000000001" hidden="1" customHeight="1" x14ac:dyDescent="0.25">
      <c r="A96" s="342"/>
      <c r="B96" s="342"/>
      <c r="C96" s="342"/>
      <c r="D96" s="342"/>
      <c r="E96" s="343" t="s">
        <v>147</v>
      </c>
      <c r="F96" s="65"/>
      <c r="G96" s="378">
        <v>43</v>
      </c>
      <c r="H96" s="65" t="s">
        <v>148</v>
      </c>
      <c r="I96" s="66"/>
      <c r="J96" s="66"/>
      <c r="K96" s="66"/>
      <c r="L96" s="54"/>
      <c r="M96" s="54"/>
      <c r="N96" s="49"/>
      <c r="O96" s="61"/>
      <c r="Q96" s="29"/>
      <c r="R96" s="29"/>
    </row>
    <row r="97" spans="1:18" ht="20.100000000000001" hidden="1" customHeight="1" x14ac:dyDescent="0.25">
      <c r="A97" s="342"/>
      <c r="B97" s="342"/>
      <c r="C97" s="342"/>
      <c r="D97" s="342"/>
      <c r="E97" s="343"/>
      <c r="F97" s="65" t="s">
        <v>149</v>
      </c>
      <c r="G97" s="378">
        <v>43</v>
      </c>
      <c r="H97" s="65" t="s">
        <v>148</v>
      </c>
      <c r="I97" s="66"/>
      <c r="J97" s="66"/>
      <c r="K97" s="66"/>
      <c r="L97" s="54"/>
      <c r="M97" s="54"/>
      <c r="N97" s="49"/>
      <c r="O97" s="61"/>
      <c r="Q97" s="29"/>
      <c r="R97" s="29"/>
    </row>
    <row r="98" spans="1:18" ht="20.100000000000001" hidden="1" customHeight="1" x14ac:dyDescent="0.25">
      <c r="A98" s="342"/>
      <c r="B98" s="342"/>
      <c r="C98" s="342"/>
      <c r="D98" s="342"/>
      <c r="E98" s="343" t="s">
        <v>150</v>
      </c>
      <c r="F98" s="65"/>
      <c r="G98" s="378">
        <v>43</v>
      </c>
      <c r="H98" s="65" t="s">
        <v>151</v>
      </c>
      <c r="I98" s="66"/>
      <c r="J98" s="66"/>
      <c r="K98" s="66"/>
      <c r="L98" s="54"/>
      <c r="M98" s="54"/>
      <c r="N98" s="49"/>
      <c r="O98" s="61"/>
    </row>
    <row r="99" spans="1:18" ht="20.100000000000001" hidden="1" customHeight="1" x14ac:dyDescent="0.25">
      <c r="A99" s="342"/>
      <c r="B99" s="342"/>
      <c r="C99" s="342"/>
      <c r="D99" s="342"/>
      <c r="E99" s="343"/>
      <c r="F99" s="65" t="s">
        <v>152</v>
      </c>
      <c r="G99" s="378">
        <v>43</v>
      </c>
      <c r="H99" s="65" t="s">
        <v>151</v>
      </c>
      <c r="I99" s="66"/>
      <c r="J99" s="66"/>
      <c r="K99" s="66"/>
      <c r="L99" s="54"/>
      <c r="M99" s="54"/>
      <c r="N99" s="49"/>
      <c r="O99" s="61"/>
    </row>
    <row r="100" spans="1:18" ht="31.5" hidden="1" customHeight="1" x14ac:dyDescent="0.25">
      <c r="A100" s="342"/>
      <c r="B100" s="342"/>
      <c r="C100" s="342"/>
      <c r="D100" s="342">
        <v>3224</v>
      </c>
      <c r="E100" s="342"/>
      <c r="F100" s="57"/>
      <c r="G100" s="378">
        <v>43</v>
      </c>
      <c r="H100" s="72" t="s">
        <v>153</v>
      </c>
      <c r="I100" s="66">
        <v>0</v>
      </c>
      <c r="J100" s="66">
        <v>0</v>
      </c>
      <c r="K100" s="66">
        <v>0</v>
      </c>
      <c r="L100" s="54"/>
      <c r="M100" s="54"/>
      <c r="N100" s="49"/>
    </row>
    <row r="101" spans="1:18" ht="30.75" hidden="1" customHeight="1" x14ac:dyDescent="0.25">
      <c r="A101" s="342"/>
      <c r="B101" s="342"/>
      <c r="C101" s="342"/>
      <c r="D101" s="342"/>
      <c r="E101" s="343" t="s">
        <v>154</v>
      </c>
      <c r="F101" s="65"/>
      <c r="G101" s="378">
        <v>43</v>
      </c>
      <c r="H101" s="65" t="s">
        <v>155</v>
      </c>
      <c r="I101" s="66"/>
      <c r="J101" s="66"/>
      <c r="K101" s="66"/>
      <c r="L101" s="54"/>
      <c r="M101" s="54"/>
      <c r="N101" s="49"/>
    </row>
    <row r="102" spans="1:18" ht="20.100000000000001" hidden="1" customHeight="1" x14ac:dyDescent="0.25">
      <c r="A102" s="342"/>
      <c r="B102" s="342"/>
      <c r="C102" s="342"/>
      <c r="D102" s="342"/>
      <c r="E102" s="343"/>
      <c r="F102" s="65" t="s">
        <v>156</v>
      </c>
      <c r="G102" s="378">
        <v>43</v>
      </c>
      <c r="H102" s="65" t="s">
        <v>155</v>
      </c>
      <c r="I102" s="66"/>
      <c r="J102" s="66"/>
      <c r="K102" s="66"/>
      <c r="L102" s="54"/>
      <c r="M102" s="54"/>
      <c r="N102" s="49"/>
    </row>
    <row r="103" spans="1:18" ht="20.100000000000001" hidden="1" customHeight="1" x14ac:dyDescent="0.25">
      <c r="A103" s="342"/>
      <c r="B103" s="342"/>
      <c r="C103" s="342"/>
      <c r="D103" s="342">
        <v>3225</v>
      </c>
      <c r="E103" s="342"/>
      <c r="F103" s="57"/>
      <c r="G103" s="378">
        <v>43</v>
      </c>
      <c r="H103" s="72" t="s">
        <v>157</v>
      </c>
      <c r="I103" s="66">
        <v>0</v>
      </c>
      <c r="J103" s="66">
        <v>0</v>
      </c>
      <c r="K103" s="66">
        <v>0</v>
      </c>
      <c r="L103" s="54"/>
      <c r="M103" s="54"/>
      <c r="N103" s="49"/>
    </row>
    <row r="104" spans="1:18" ht="20.100000000000001" hidden="1" customHeight="1" x14ac:dyDescent="0.25">
      <c r="A104" s="342"/>
      <c r="B104" s="342"/>
      <c r="C104" s="342"/>
      <c r="D104" s="342"/>
      <c r="E104" s="343" t="s">
        <v>158</v>
      </c>
      <c r="F104" s="65"/>
      <c r="G104" s="378">
        <v>43</v>
      </c>
      <c r="H104" s="65" t="s">
        <v>159</v>
      </c>
      <c r="I104" s="66"/>
      <c r="J104" s="66"/>
      <c r="K104" s="66"/>
      <c r="L104" s="54"/>
      <c r="M104" s="54"/>
      <c r="N104" s="49"/>
    </row>
    <row r="105" spans="1:18" ht="20.100000000000001" hidden="1" customHeight="1" x14ac:dyDescent="0.25">
      <c r="A105" s="342"/>
      <c r="B105" s="342"/>
      <c r="C105" s="342"/>
      <c r="D105" s="342"/>
      <c r="E105" s="343"/>
      <c r="F105" s="65" t="s">
        <v>160</v>
      </c>
      <c r="G105" s="378">
        <v>43</v>
      </c>
      <c r="H105" s="65" t="s">
        <v>159</v>
      </c>
      <c r="I105" s="66"/>
      <c r="J105" s="66"/>
      <c r="K105" s="66"/>
      <c r="L105" s="54"/>
      <c r="M105" s="54"/>
      <c r="N105" s="49"/>
    </row>
    <row r="106" spans="1:18" ht="20.100000000000001" hidden="1" customHeight="1" x14ac:dyDescent="0.25">
      <c r="A106" s="342"/>
      <c r="B106" s="342"/>
      <c r="C106" s="342"/>
      <c r="D106" s="342"/>
      <c r="E106" s="343" t="s">
        <v>161</v>
      </c>
      <c r="F106" s="65"/>
      <c r="G106" s="378">
        <v>43</v>
      </c>
      <c r="H106" s="65" t="s">
        <v>162</v>
      </c>
      <c r="I106" s="66"/>
      <c r="J106" s="66"/>
      <c r="K106" s="66"/>
      <c r="L106" s="54"/>
      <c r="M106" s="54"/>
      <c r="N106" s="49"/>
    </row>
    <row r="107" spans="1:18" ht="20.100000000000001" hidden="1" customHeight="1" x14ac:dyDescent="0.25">
      <c r="A107" s="342"/>
      <c r="B107" s="342"/>
      <c r="C107" s="342"/>
      <c r="D107" s="342"/>
      <c r="E107" s="343"/>
      <c r="F107" s="65" t="s">
        <v>163</v>
      </c>
      <c r="G107" s="378">
        <v>43</v>
      </c>
      <c r="H107" s="65" t="s">
        <v>162</v>
      </c>
      <c r="I107" s="66"/>
      <c r="J107" s="66"/>
      <c r="K107" s="66"/>
      <c r="L107" s="54"/>
      <c r="M107" s="54"/>
      <c r="N107" s="49"/>
    </row>
    <row r="108" spans="1:18" ht="20.100000000000001" hidden="1" customHeight="1" x14ac:dyDescent="0.25">
      <c r="A108" s="342"/>
      <c r="B108" s="342"/>
      <c r="C108" s="342"/>
      <c r="D108" s="342">
        <v>3227</v>
      </c>
      <c r="E108" s="342"/>
      <c r="F108" s="57"/>
      <c r="G108" s="378">
        <v>43</v>
      </c>
      <c r="H108" s="58" t="s">
        <v>33</v>
      </c>
      <c r="I108" s="66">
        <v>0</v>
      </c>
      <c r="J108" s="66">
        <v>0</v>
      </c>
      <c r="K108" s="66">
        <v>0</v>
      </c>
      <c r="L108" s="54"/>
      <c r="M108" s="54"/>
      <c r="N108" s="49"/>
    </row>
    <row r="109" spans="1:18" ht="20.100000000000001" hidden="1" customHeight="1" x14ac:dyDescent="0.25">
      <c r="A109" s="342"/>
      <c r="B109" s="342"/>
      <c r="C109" s="342"/>
      <c r="D109" s="342"/>
      <c r="E109" s="343" t="s">
        <v>164</v>
      </c>
      <c r="F109" s="65"/>
      <c r="G109" s="378">
        <v>43</v>
      </c>
      <c r="H109" s="73" t="s">
        <v>165</v>
      </c>
      <c r="I109" s="66"/>
      <c r="J109" s="66"/>
      <c r="K109" s="66"/>
      <c r="L109" s="54"/>
      <c r="M109" s="54"/>
      <c r="N109" s="49"/>
    </row>
    <row r="110" spans="1:18" ht="20.100000000000001" hidden="1" customHeight="1" x14ac:dyDescent="0.25">
      <c r="A110" s="342"/>
      <c r="B110" s="342"/>
      <c r="C110" s="342"/>
      <c r="D110" s="342"/>
      <c r="E110" s="343"/>
      <c r="F110" s="65" t="s">
        <v>166</v>
      </c>
      <c r="G110" s="378">
        <v>43</v>
      </c>
      <c r="H110" s="73" t="s">
        <v>165</v>
      </c>
      <c r="I110" s="66"/>
      <c r="J110" s="66"/>
      <c r="K110" s="66"/>
      <c r="L110" s="54"/>
      <c r="M110" s="54"/>
      <c r="N110" s="49"/>
    </row>
    <row r="111" spans="1:18" s="39" customFormat="1" ht="20.100000000000001" customHeight="1" x14ac:dyDescent="0.25">
      <c r="A111" s="341"/>
      <c r="B111" s="341"/>
      <c r="C111" s="347">
        <v>323</v>
      </c>
      <c r="D111" s="341"/>
      <c r="E111" s="348"/>
      <c r="F111" s="75"/>
      <c r="G111" s="378" t="s">
        <v>495</v>
      </c>
      <c r="H111" s="75" t="s">
        <v>34</v>
      </c>
      <c r="I111" s="47">
        <f>I112+I127+I153</f>
        <v>37700</v>
      </c>
      <c r="J111" s="47">
        <f>J112+J127+J153</f>
        <v>0</v>
      </c>
      <c r="K111" s="47">
        <f>K112+K127+K153</f>
        <v>37700</v>
      </c>
      <c r="L111" s="54">
        <f>L112+L127+L153</f>
        <v>17700</v>
      </c>
      <c r="M111" s="54">
        <f>M112+M127+M153</f>
        <v>17700</v>
      </c>
      <c r="N111" s="49"/>
      <c r="O111" s="50"/>
      <c r="P111" s="37"/>
      <c r="Q111" s="38"/>
      <c r="R111" s="38"/>
    </row>
    <row r="112" spans="1:18" s="28" customFormat="1" ht="20.100000000000001" hidden="1" customHeight="1" x14ac:dyDescent="0.25">
      <c r="A112" s="349"/>
      <c r="B112" s="349"/>
      <c r="C112" s="349"/>
      <c r="D112" s="349">
        <v>3231</v>
      </c>
      <c r="E112" s="349"/>
      <c r="F112" s="76"/>
      <c r="G112" s="379" t="s">
        <v>495</v>
      </c>
      <c r="H112" s="65" t="s">
        <v>167</v>
      </c>
      <c r="I112" s="66">
        <f>I113+I117</f>
        <v>7300</v>
      </c>
      <c r="J112" s="66">
        <f>J113+J117</f>
        <v>0</v>
      </c>
      <c r="K112" s="66">
        <f>K113+K117</f>
        <v>7300</v>
      </c>
      <c r="L112" s="60">
        <f>L113+L117</f>
        <v>7300</v>
      </c>
      <c r="M112" s="60">
        <f>M113+M117</f>
        <v>7300</v>
      </c>
      <c r="N112" s="49"/>
      <c r="O112" s="26"/>
      <c r="P112" s="27"/>
    </row>
    <row r="113" spans="1:18" ht="20.100000000000001" hidden="1" customHeight="1" x14ac:dyDescent="0.25">
      <c r="A113" s="342"/>
      <c r="B113" s="342"/>
      <c r="C113" s="342"/>
      <c r="D113" s="342"/>
      <c r="E113" s="343" t="s">
        <v>168</v>
      </c>
      <c r="F113" s="65"/>
      <c r="G113" s="379" t="s">
        <v>495</v>
      </c>
      <c r="H113" s="65" t="s">
        <v>169</v>
      </c>
      <c r="I113" s="66">
        <f t="shared" ref="I113:M113" si="9">I114</f>
        <v>2300</v>
      </c>
      <c r="J113" s="66">
        <f t="shared" si="9"/>
        <v>0</v>
      </c>
      <c r="K113" s="66">
        <f t="shared" si="9"/>
        <v>2300</v>
      </c>
      <c r="L113" s="60">
        <f t="shared" si="9"/>
        <v>2300</v>
      </c>
      <c r="M113" s="60">
        <f t="shared" si="9"/>
        <v>2300</v>
      </c>
      <c r="N113" s="49"/>
      <c r="O113" s="61"/>
    </row>
    <row r="114" spans="1:18" ht="20.100000000000001" hidden="1" customHeight="1" x14ac:dyDescent="0.25">
      <c r="A114" s="342"/>
      <c r="B114" s="342"/>
      <c r="C114" s="342"/>
      <c r="D114" s="342"/>
      <c r="E114" s="343"/>
      <c r="F114" s="65" t="s">
        <v>170</v>
      </c>
      <c r="G114" s="379" t="s">
        <v>495</v>
      </c>
      <c r="H114" s="65" t="s">
        <v>169</v>
      </c>
      <c r="I114" s="66">
        <v>2300</v>
      </c>
      <c r="J114" s="66">
        <f>K114-I114</f>
        <v>0</v>
      </c>
      <c r="K114" s="66">
        <v>2300</v>
      </c>
      <c r="L114" s="60">
        <v>2300</v>
      </c>
      <c r="M114" s="60">
        <v>2300</v>
      </c>
      <c r="N114" s="49"/>
      <c r="O114" s="61"/>
      <c r="Q114" s="29"/>
      <c r="R114" s="29"/>
    </row>
    <row r="115" spans="1:18" ht="20.100000000000001" hidden="1" customHeight="1" x14ac:dyDescent="0.25">
      <c r="A115" s="342"/>
      <c r="B115" s="342"/>
      <c r="C115" s="342"/>
      <c r="D115" s="342"/>
      <c r="E115" s="343" t="s">
        <v>171</v>
      </c>
      <c r="F115" s="65"/>
      <c r="G115" s="379" t="s">
        <v>495</v>
      </c>
      <c r="H115" s="65" t="s">
        <v>172</v>
      </c>
      <c r="I115" s="66"/>
      <c r="J115" s="66"/>
      <c r="K115" s="66"/>
      <c r="L115" s="60"/>
      <c r="M115" s="60"/>
      <c r="N115" s="49"/>
      <c r="O115" s="61"/>
      <c r="Q115" s="29"/>
      <c r="R115" s="29"/>
    </row>
    <row r="116" spans="1:18" ht="20.100000000000001" hidden="1" customHeight="1" x14ac:dyDescent="0.25">
      <c r="A116" s="342"/>
      <c r="B116" s="342"/>
      <c r="C116" s="342"/>
      <c r="D116" s="342"/>
      <c r="E116" s="343"/>
      <c r="F116" s="65" t="s">
        <v>173</v>
      </c>
      <c r="G116" s="379" t="s">
        <v>495</v>
      </c>
      <c r="H116" s="65" t="s">
        <v>172</v>
      </c>
      <c r="I116" s="66"/>
      <c r="J116" s="66"/>
      <c r="K116" s="66"/>
      <c r="L116" s="60"/>
      <c r="M116" s="60"/>
      <c r="N116" s="49"/>
      <c r="O116" s="61"/>
      <c r="Q116" s="29"/>
      <c r="R116" s="29"/>
    </row>
    <row r="117" spans="1:18" ht="20.100000000000001" hidden="1" customHeight="1" x14ac:dyDescent="0.25">
      <c r="A117" s="342"/>
      <c r="B117" s="342"/>
      <c r="C117" s="342"/>
      <c r="D117" s="342"/>
      <c r="E117" s="343" t="s">
        <v>174</v>
      </c>
      <c r="F117" s="65"/>
      <c r="G117" s="379" t="s">
        <v>495</v>
      </c>
      <c r="H117" s="65" t="s">
        <v>175</v>
      </c>
      <c r="I117" s="66">
        <f>I118</f>
        <v>5000</v>
      </c>
      <c r="J117" s="66">
        <f>J118</f>
        <v>0</v>
      </c>
      <c r="K117" s="66">
        <f>K118</f>
        <v>5000</v>
      </c>
      <c r="L117" s="60">
        <f>L118</f>
        <v>5000</v>
      </c>
      <c r="M117" s="60">
        <f>M118</f>
        <v>5000</v>
      </c>
      <c r="N117" s="49"/>
      <c r="O117" s="61"/>
      <c r="Q117" s="29"/>
      <c r="R117" s="29"/>
    </row>
    <row r="118" spans="1:18" ht="20.100000000000001" hidden="1" customHeight="1" x14ac:dyDescent="0.25">
      <c r="A118" s="342"/>
      <c r="B118" s="342"/>
      <c r="C118" s="342"/>
      <c r="D118" s="342"/>
      <c r="E118" s="343"/>
      <c r="F118" s="65" t="s">
        <v>176</v>
      </c>
      <c r="G118" s="379" t="s">
        <v>495</v>
      </c>
      <c r="H118" s="65" t="s">
        <v>175</v>
      </c>
      <c r="I118" s="66">
        <v>5000</v>
      </c>
      <c r="J118" s="66">
        <f>K118-I118</f>
        <v>0</v>
      </c>
      <c r="K118" s="66">
        <v>5000</v>
      </c>
      <c r="L118" s="60">
        <v>5000</v>
      </c>
      <c r="M118" s="60">
        <v>5000</v>
      </c>
      <c r="N118" s="49"/>
      <c r="O118" s="61"/>
      <c r="Q118" s="29"/>
      <c r="R118" s="29"/>
    </row>
    <row r="119" spans="1:18" ht="20.100000000000001" hidden="1" customHeight="1" x14ac:dyDescent="0.25">
      <c r="A119" s="342"/>
      <c r="B119" s="342"/>
      <c r="C119" s="342"/>
      <c r="D119" s="342"/>
      <c r="E119" s="343" t="s">
        <v>177</v>
      </c>
      <c r="F119" s="65"/>
      <c r="G119" s="379" t="s">
        <v>495</v>
      </c>
      <c r="H119" s="65" t="s">
        <v>178</v>
      </c>
      <c r="I119" s="66"/>
      <c r="J119" s="66"/>
      <c r="K119" s="66"/>
      <c r="L119" s="60"/>
      <c r="M119" s="60"/>
      <c r="N119" s="49"/>
      <c r="O119" s="61"/>
      <c r="Q119" s="29"/>
      <c r="R119" s="29"/>
    </row>
    <row r="120" spans="1:18" ht="20.100000000000001" hidden="1" customHeight="1" x14ac:dyDescent="0.25">
      <c r="A120" s="342"/>
      <c r="B120" s="342"/>
      <c r="C120" s="342"/>
      <c r="D120" s="342"/>
      <c r="E120" s="343"/>
      <c r="F120" s="65" t="s">
        <v>179</v>
      </c>
      <c r="G120" s="379" t="s">
        <v>495</v>
      </c>
      <c r="H120" s="65" t="s">
        <v>178</v>
      </c>
      <c r="I120" s="66"/>
      <c r="J120" s="66"/>
      <c r="K120" s="66"/>
      <c r="L120" s="60"/>
      <c r="M120" s="60"/>
      <c r="N120" s="49"/>
      <c r="O120" s="61"/>
      <c r="Q120" s="29"/>
      <c r="R120" s="29"/>
    </row>
    <row r="121" spans="1:18" ht="20.100000000000001" hidden="1" customHeight="1" x14ac:dyDescent="0.25">
      <c r="A121" s="342"/>
      <c r="B121" s="342"/>
      <c r="C121" s="342"/>
      <c r="D121" s="342">
        <v>3232</v>
      </c>
      <c r="E121" s="343"/>
      <c r="F121" s="65"/>
      <c r="G121" s="379" t="s">
        <v>495</v>
      </c>
      <c r="H121" s="65" t="s">
        <v>36</v>
      </c>
      <c r="I121" s="66"/>
      <c r="J121" s="66"/>
      <c r="K121" s="66"/>
      <c r="L121" s="60"/>
      <c r="M121" s="60"/>
      <c r="N121" s="49"/>
      <c r="Q121" s="29"/>
      <c r="R121" s="29"/>
    </row>
    <row r="122" spans="1:18" ht="20.100000000000001" hidden="1" customHeight="1" x14ac:dyDescent="0.25">
      <c r="A122" s="342"/>
      <c r="B122" s="342"/>
      <c r="C122" s="342"/>
      <c r="D122" s="342"/>
      <c r="E122" s="343" t="s">
        <v>180</v>
      </c>
      <c r="F122" s="65"/>
      <c r="G122" s="379" t="s">
        <v>495</v>
      </c>
      <c r="H122" s="65" t="s">
        <v>181</v>
      </c>
      <c r="I122" s="66"/>
      <c r="J122" s="66"/>
      <c r="K122" s="66"/>
      <c r="L122" s="60"/>
      <c r="M122" s="60"/>
      <c r="N122" s="49"/>
      <c r="O122" s="61"/>
      <c r="Q122" s="29"/>
      <c r="R122" s="29"/>
    </row>
    <row r="123" spans="1:18" ht="20.100000000000001" hidden="1" customHeight="1" x14ac:dyDescent="0.25">
      <c r="A123" s="342"/>
      <c r="B123" s="342"/>
      <c r="C123" s="342"/>
      <c r="D123" s="342"/>
      <c r="E123" s="343"/>
      <c r="F123" s="65" t="s">
        <v>182</v>
      </c>
      <c r="G123" s="379" t="s">
        <v>495</v>
      </c>
      <c r="H123" s="65" t="s">
        <v>181</v>
      </c>
      <c r="I123" s="66"/>
      <c r="J123" s="66"/>
      <c r="K123" s="66"/>
      <c r="L123" s="60"/>
      <c r="M123" s="60"/>
      <c r="N123" s="49"/>
      <c r="O123" s="61"/>
      <c r="Q123" s="29"/>
      <c r="R123" s="29"/>
    </row>
    <row r="124" spans="1:18" ht="20.100000000000001" hidden="1" customHeight="1" x14ac:dyDescent="0.25">
      <c r="A124" s="342"/>
      <c r="B124" s="342"/>
      <c r="C124" s="342"/>
      <c r="D124" s="342">
        <v>3233</v>
      </c>
      <c r="E124" s="342"/>
      <c r="F124" s="57"/>
      <c r="G124" s="379" t="s">
        <v>495</v>
      </c>
      <c r="H124" s="58" t="s">
        <v>37</v>
      </c>
      <c r="I124" s="66"/>
      <c r="J124" s="66"/>
      <c r="K124" s="66"/>
      <c r="L124" s="60"/>
      <c r="M124" s="60"/>
      <c r="N124" s="49"/>
      <c r="Q124" s="29"/>
      <c r="R124" s="29"/>
    </row>
    <row r="125" spans="1:18" ht="20.100000000000001" hidden="1" customHeight="1" x14ac:dyDescent="0.25">
      <c r="A125" s="342"/>
      <c r="B125" s="342"/>
      <c r="C125" s="342"/>
      <c r="D125" s="342"/>
      <c r="E125" s="343" t="s">
        <v>183</v>
      </c>
      <c r="F125" s="65"/>
      <c r="G125" s="379" t="s">
        <v>495</v>
      </c>
      <c r="H125" s="58" t="s">
        <v>184</v>
      </c>
      <c r="I125" s="66"/>
      <c r="J125" s="66"/>
      <c r="K125" s="66"/>
      <c r="L125" s="60"/>
      <c r="M125" s="60"/>
      <c r="N125" s="49"/>
      <c r="Q125" s="29"/>
      <c r="R125" s="29"/>
    </row>
    <row r="126" spans="1:18" ht="20.100000000000001" hidden="1" customHeight="1" x14ac:dyDescent="0.25">
      <c r="A126" s="342"/>
      <c r="B126" s="342"/>
      <c r="C126" s="342"/>
      <c r="D126" s="342"/>
      <c r="E126" s="343"/>
      <c r="F126" s="65" t="s">
        <v>185</v>
      </c>
      <c r="G126" s="379" t="s">
        <v>495</v>
      </c>
      <c r="H126" s="58" t="s">
        <v>184</v>
      </c>
      <c r="I126" s="66"/>
      <c r="J126" s="66"/>
      <c r="K126" s="66"/>
      <c r="L126" s="60"/>
      <c r="M126" s="60"/>
      <c r="N126" s="49"/>
      <c r="Q126" s="29"/>
      <c r="R126" s="29"/>
    </row>
    <row r="127" spans="1:18" ht="20.100000000000001" hidden="1" customHeight="1" x14ac:dyDescent="0.25">
      <c r="A127" s="342"/>
      <c r="B127" s="342"/>
      <c r="C127" s="342"/>
      <c r="D127" s="342">
        <v>3234</v>
      </c>
      <c r="E127" s="342"/>
      <c r="F127" s="57"/>
      <c r="G127" s="379" t="s">
        <v>495</v>
      </c>
      <c r="H127" s="58" t="s">
        <v>38</v>
      </c>
      <c r="I127" s="66">
        <f>I132</f>
        <v>3000</v>
      </c>
      <c r="J127" s="66">
        <f>J132</f>
        <v>0</v>
      </c>
      <c r="K127" s="66">
        <f>K132</f>
        <v>3000</v>
      </c>
      <c r="L127" s="60">
        <f>L132</f>
        <v>3000</v>
      </c>
      <c r="M127" s="60">
        <f>M132</f>
        <v>3000</v>
      </c>
      <c r="N127" s="49"/>
      <c r="P127" s="63"/>
      <c r="Q127" s="29"/>
      <c r="R127" s="29"/>
    </row>
    <row r="128" spans="1:18" ht="20.100000000000001" hidden="1" customHeight="1" x14ac:dyDescent="0.25">
      <c r="A128" s="342"/>
      <c r="B128" s="342"/>
      <c r="C128" s="342"/>
      <c r="D128" s="342"/>
      <c r="E128" s="343" t="s">
        <v>186</v>
      </c>
      <c r="F128" s="65"/>
      <c r="G128" s="379" t="s">
        <v>495</v>
      </c>
      <c r="H128" s="65" t="s">
        <v>187</v>
      </c>
      <c r="I128" s="66"/>
      <c r="J128" s="66"/>
      <c r="K128" s="66"/>
      <c r="L128" s="60"/>
      <c r="M128" s="60"/>
      <c r="N128" s="49"/>
      <c r="Q128" s="29"/>
      <c r="R128" s="29"/>
    </row>
    <row r="129" spans="1:18" ht="20.100000000000001" hidden="1" customHeight="1" x14ac:dyDescent="0.25">
      <c r="A129" s="342"/>
      <c r="B129" s="342"/>
      <c r="C129" s="342"/>
      <c r="D129" s="342"/>
      <c r="E129" s="343"/>
      <c r="F129" s="65" t="s">
        <v>188</v>
      </c>
      <c r="G129" s="379" t="s">
        <v>495</v>
      </c>
      <c r="H129" s="65" t="s">
        <v>187</v>
      </c>
      <c r="I129" s="66"/>
      <c r="J129" s="66"/>
      <c r="K129" s="66"/>
      <c r="L129" s="60"/>
      <c r="M129" s="60"/>
      <c r="N129" s="49"/>
      <c r="Q129" s="29"/>
      <c r="R129" s="29"/>
    </row>
    <row r="130" spans="1:18" ht="20.100000000000001" hidden="1" customHeight="1" x14ac:dyDescent="0.25">
      <c r="A130" s="342"/>
      <c r="B130" s="342"/>
      <c r="C130" s="342"/>
      <c r="D130" s="342"/>
      <c r="E130" s="343" t="s">
        <v>189</v>
      </c>
      <c r="F130" s="65"/>
      <c r="G130" s="379" t="s">
        <v>495</v>
      </c>
      <c r="H130" s="65" t="s">
        <v>190</v>
      </c>
      <c r="I130" s="66"/>
      <c r="J130" s="66"/>
      <c r="K130" s="66"/>
      <c r="L130" s="60"/>
      <c r="M130" s="60"/>
      <c r="N130" s="49"/>
      <c r="O130" s="61"/>
      <c r="P130" s="25"/>
      <c r="Q130" s="29"/>
      <c r="R130" s="29"/>
    </row>
    <row r="131" spans="1:18" ht="20.100000000000001" hidden="1" customHeight="1" x14ac:dyDescent="0.25">
      <c r="A131" s="342"/>
      <c r="B131" s="342"/>
      <c r="C131" s="342"/>
      <c r="D131" s="342"/>
      <c r="E131" s="343"/>
      <c r="F131" s="65" t="s">
        <v>191</v>
      </c>
      <c r="G131" s="379" t="s">
        <v>495</v>
      </c>
      <c r="H131" s="65" t="s">
        <v>190</v>
      </c>
      <c r="I131" s="66"/>
      <c r="J131" s="66"/>
      <c r="K131" s="66"/>
      <c r="L131" s="60"/>
      <c r="M131" s="60"/>
      <c r="N131" s="49"/>
      <c r="O131" s="61"/>
      <c r="P131" s="25"/>
      <c r="Q131" s="29"/>
      <c r="R131" s="29"/>
    </row>
    <row r="132" spans="1:18" ht="20.100000000000001" hidden="1" customHeight="1" x14ac:dyDescent="0.25">
      <c r="A132" s="342"/>
      <c r="B132" s="342"/>
      <c r="C132" s="342"/>
      <c r="D132" s="342"/>
      <c r="E132" s="343" t="s">
        <v>192</v>
      </c>
      <c r="F132" s="65"/>
      <c r="G132" s="379" t="s">
        <v>495</v>
      </c>
      <c r="H132" s="65" t="s">
        <v>193</v>
      </c>
      <c r="I132" s="66">
        <f>I134</f>
        <v>3000</v>
      </c>
      <c r="J132" s="66">
        <f>J134</f>
        <v>0</v>
      </c>
      <c r="K132" s="66">
        <f>K134</f>
        <v>3000</v>
      </c>
      <c r="L132" s="60">
        <f>L134</f>
        <v>3000</v>
      </c>
      <c r="M132" s="60">
        <f>M134</f>
        <v>3000</v>
      </c>
      <c r="N132" s="49"/>
      <c r="P132" s="25"/>
      <c r="Q132" s="29"/>
      <c r="R132" s="29"/>
    </row>
    <row r="133" spans="1:18" ht="20.100000000000001" hidden="1" customHeight="1" x14ac:dyDescent="0.25">
      <c r="A133" s="342"/>
      <c r="B133" s="342"/>
      <c r="C133" s="342"/>
      <c r="D133" s="342"/>
      <c r="E133" s="343"/>
      <c r="F133" s="65" t="s">
        <v>194</v>
      </c>
      <c r="G133" s="379" t="s">
        <v>495</v>
      </c>
      <c r="H133" s="65" t="s">
        <v>193</v>
      </c>
      <c r="I133" s="66"/>
      <c r="J133" s="66"/>
      <c r="K133" s="66"/>
      <c r="L133" s="60"/>
      <c r="M133" s="60"/>
      <c r="N133" s="49"/>
      <c r="P133" s="25"/>
      <c r="Q133" s="29"/>
      <c r="R133" s="29"/>
    </row>
    <row r="134" spans="1:18" ht="20.100000000000001" hidden="1" customHeight="1" x14ac:dyDescent="0.25">
      <c r="A134" s="342"/>
      <c r="B134" s="342"/>
      <c r="C134" s="342"/>
      <c r="D134" s="342"/>
      <c r="E134" s="343"/>
      <c r="F134" s="65" t="s">
        <v>195</v>
      </c>
      <c r="G134" s="379" t="s">
        <v>495</v>
      </c>
      <c r="H134" s="65" t="s">
        <v>196</v>
      </c>
      <c r="I134" s="66">
        <v>3000</v>
      </c>
      <c r="J134" s="66">
        <f>K134-I134</f>
        <v>0</v>
      </c>
      <c r="K134" s="66">
        <v>3000</v>
      </c>
      <c r="L134" s="60">
        <v>3000</v>
      </c>
      <c r="M134" s="60">
        <v>3000</v>
      </c>
      <c r="N134" s="49"/>
      <c r="P134" s="25"/>
      <c r="Q134" s="29"/>
      <c r="R134" s="29"/>
    </row>
    <row r="135" spans="1:18" ht="20.100000000000001" hidden="1" customHeight="1" x14ac:dyDescent="0.25">
      <c r="A135" s="342"/>
      <c r="B135" s="342"/>
      <c r="C135" s="342"/>
      <c r="D135" s="342">
        <v>3235</v>
      </c>
      <c r="E135" s="342"/>
      <c r="F135" s="57"/>
      <c r="G135" s="379" t="s">
        <v>495</v>
      </c>
      <c r="H135" s="58" t="s">
        <v>39</v>
      </c>
      <c r="I135" s="66"/>
      <c r="J135" s="66"/>
      <c r="K135" s="66"/>
      <c r="L135" s="60"/>
      <c r="M135" s="60"/>
      <c r="N135" s="49"/>
      <c r="P135" s="25"/>
      <c r="Q135" s="29"/>
      <c r="R135" s="29"/>
    </row>
    <row r="136" spans="1:18" ht="20.100000000000001" hidden="1" customHeight="1" x14ac:dyDescent="0.25">
      <c r="A136" s="342"/>
      <c r="B136" s="342"/>
      <c r="C136" s="342"/>
      <c r="D136" s="342"/>
      <c r="E136" s="343" t="s">
        <v>197</v>
      </c>
      <c r="F136" s="65"/>
      <c r="G136" s="379" t="s">
        <v>495</v>
      </c>
      <c r="H136" s="65" t="s">
        <v>198</v>
      </c>
      <c r="I136" s="66"/>
      <c r="J136" s="66"/>
      <c r="K136" s="66"/>
      <c r="L136" s="60"/>
      <c r="M136" s="60"/>
      <c r="N136" s="49"/>
      <c r="P136" s="25"/>
      <c r="Q136" s="29"/>
      <c r="R136" s="29"/>
    </row>
    <row r="137" spans="1:18" ht="20.100000000000001" hidden="1" customHeight="1" x14ac:dyDescent="0.25">
      <c r="A137" s="342"/>
      <c r="B137" s="342"/>
      <c r="C137" s="342"/>
      <c r="D137" s="342"/>
      <c r="E137" s="343"/>
      <c r="F137" s="65" t="s">
        <v>199</v>
      </c>
      <c r="G137" s="379" t="s">
        <v>495</v>
      </c>
      <c r="H137" s="65" t="s">
        <v>198</v>
      </c>
      <c r="I137" s="66"/>
      <c r="J137" s="66"/>
      <c r="K137" s="66"/>
      <c r="L137" s="60"/>
      <c r="M137" s="60"/>
      <c r="N137" s="49"/>
      <c r="P137" s="25"/>
      <c r="Q137" s="29"/>
      <c r="R137" s="29"/>
    </row>
    <row r="138" spans="1:18" ht="20.100000000000001" hidden="1" customHeight="1" x14ac:dyDescent="0.25">
      <c r="A138" s="342"/>
      <c r="B138" s="342"/>
      <c r="C138" s="342"/>
      <c r="D138" s="342"/>
      <c r="E138" s="343" t="s">
        <v>200</v>
      </c>
      <c r="F138" s="65"/>
      <c r="G138" s="379" t="s">
        <v>495</v>
      </c>
      <c r="H138" s="65" t="s">
        <v>201</v>
      </c>
      <c r="I138" s="66"/>
      <c r="J138" s="66"/>
      <c r="K138" s="66"/>
      <c r="L138" s="60"/>
      <c r="M138" s="60"/>
      <c r="N138" s="49"/>
      <c r="P138" s="25"/>
      <c r="Q138" s="29"/>
      <c r="R138" s="29"/>
    </row>
    <row r="139" spans="1:18" ht="20.100000000000001" hidden="1" customHeight="1" x14ac:dyDescent="0.25">
      <c r="A139" s="342"/>
      <c r="B139" s="342"/>
      <c r="C139" s="342"/>
      <c r="D139" s="342"/>
      <c r="E139" s="343"/>
      <c r="F139" s="65" t="s">
        <v>202</v>
      </c>
      <c r="G139" s="379" t="s">
        <v>495</v>
      </c>
      <c r="H139" s="65" t="s">
        <v>201</v>
      </c>
      <c r="I139" s="66"/>
      <c r="J139" s="66"/>
      <c r="K139" s="66"/>
      <c r="L139" s="60"/>
      <c r="M139" s="60"/>
      <c r="N139" s="49"/>
      <c r="P139" s="25"/>
      <c r="Q139" s="29"/>
      <c r="R139" s="29"/>
    </row>
    <row r="140" spans="1:18" ht="20.100000000000001" hidden="1" customHeight="1" x14ac:dyDescent="0.25">
      <c r="A140" s="342"/>
      <c r="B140" s="342"/>
      <c r="C140" s="342"/>
      <c r="D140" s="342">
        <v>3236</v>
      </c>
      <c r="E140" s="342"/>
      <c r="F140" s="57"/>
      <c r="G140" s="379" t="s">
        <v>495</v>
      </c>
      <c r="H140" s="58" t="s">
        <v>40</v>
      </c>
      <c r="I140" s="66"/>
      <c r="J140" s="66"/>
      <c r="K140" s="66"/>
      <c r="L140" s="60"/>
      <c r="M140" s="60"/>
      <c r="N140" s="49"/>
      <c r="P140" s="25"/>
      <c r="Q140" s="29"/>
      <c r="R140" s="29"/>
    </row>
    <row r="141" spans="1:18" ht="20.100000000000001" hidden="1" customHeight="1" x14ac:dyDescent="0.25">
      <c r="A141" s="342"/>
      <c r="B141" s="342"/>
      <c r="C141" s="342"/>
      <c r="D141" s="342"/>
      <c r="E141" s="343" t="s">
        <v>203</v>
      </c>
      <c r="F141" s="65"/>
      <c r="G141" s="379" t="s">
        <v>495</v>
      </c>
      <c r="H141" s="65" t="s">
        <v>204</v>
      </c>
      <c r="I141" s="66"/>
      <c r="J141" s="66"/>
      <c r="K141" s="66"/>
      <c r="L141" s="60"/>
      <c r="M141" s="60"/>
      <c r="N141" s="49"/>
      <c r="O141" s="61"/>
      <c r="P141" s="25"/>
      <c r="Q141" s="29"/>
      <c r="R141" s="29"/>
    </row>
    <row r="142" spans="1:18" ht="20.100000000000001" hidden="1" customHeight="1" x14ac:dyDescent="0.25">
      <c r="A142" s="342"/>
      <c r="B142" s="342"/>
      <c r="C142" s="342"/>
      <c r="D142" s="342"/>
      <c r="E142" s="343"/>
      <c r="F142" s="65" t="s">
        <v>205</v>
      </c>
      <c r="G142" s="379" t="s">
        <v>495</v>
      </c>
      <c r="H142" s="65" t="s">
        <v>204</v>
      </c>
      <c r="I142" s="66"/>
      <c r="J142" s="66"/>
      <c r="K142" s="66"/>
      <c r="L142" s="60"/>
      <c r="M142" s="60"/>
      <c r="N142" s="49"/>
      <c r="O142" s="61"/>
      <c r="P142" s="25"/>
      <c r="Q142" s="29"/>
      <c r="R142" s="29"/>
    </row>
    <row r="143" spans="1:18" ht="20.100000000000001" hidden="1" customHeight="1" x14ac:dyDescent="0.25">
      <c r="A143" s="342"/>
      <c r="B143" s="342"/>
      <c r="C143" s="342"/>
      <c r="D143" s="342"/>
      <c r="E143" s="343" t="s">
        <v>206</v>
      </c>
      <c r="F143" s="65"/>
      <c r="G143" s="379" t="s">
        <v>495</v>
      </c>
      <c r="H143" s="65" t="s">
        <v>207</v>
      </c>
      <c r="I143" s="66"/>
      <c r="J143" s="66"/>
      <c r="K143" s="66"/>
      <c r="L143" s="60"/>
      <c r="M143" s="60"/>
      <c r="N143" s="49"/>
      <c r="O143" s="61"/>
      <c r="P143" s="25"/>
      <c r="Q143" s="29"/>
      <c r="R143" s="29"/>
    </row>
    <row r="144" spans="1:18" ht="20.100000000000001" hidden="1" customHeight="1" x14ac:dyDescent="0.25">
      <c r="A144" s="342"/>
      <c r="B144" s="342"/>
      <c r="C144" s="342"/>
      <c r="D144" s="342"/>
      <c r="E144" s="343"/>
      <c r="F144" s="65" t="s">
        <v>208</v>
      </c>
      <c r="G144" s="379" t="s">
        <v>495</v>
      </c>
      <c r="H144" s="65" t="s">
        <v>207</v>
      </c>
      <c r="I144" s="66"/>
      <c r="J144" s="66"/>
      <c r="K144" s="66"/>
      <c r="L144" s="60"/>
      <c r="M144" s="60"/>
      <c r="N144" s="49"/>
      <c r="O144" s="61"/>
      <c r="P144" s="25"/>
      <c r="Q144" s="29"/>
      <c r="R144" s="29"/>
    </row>
    <row r="145" spans="1:18" ht="20.100000000000001" hidden="1" customHeight="1" x14ac:dyDescent="0.25">
      <c r="A145" s="342"/>
      <c r="B145" s="342"/>
      <c r="C145" s="342"/>
      <c r="D145" s="342">
        <v>3237</v>
      </c>
      <c r="E145" s="342"/>
      <c r="F145" s="57"/>
      <c r="G145" s="379" t="s">
        <v>495</v>
      </c>
      <c r="H145" s="58" t="s">
        <v>209</v>
      </c>
      <c r="I145" s="66"/>
      <c r="J145" s="66"/>
      <c r="K145" s="66"/>
      <c r="L145" s="60"/>
      <c r="M145" s="60"/>
      <c r="N145" s="49"/>
      <c r="O145" s="61"/>
      <c r="P145" s="25"/>
      <c r="Q145" s="29"/>
      <c r="R145" s="29"/>
    </row>
    <row r="146" spans="1:18" ht="20.100000000000001" hidden="1" customHeight="1" x14ac:dyDescent="0.25">
      <c r="A146" s="342"/>
      <c r="B146" s="342"/>
      <c r="C146" s="342"/>
      <c r="D146" s="342"/>
      <c r="E146" s="343" t="s">
        <v>210</v>
      </c>
      <c r="F146" s="65"/>
      <c r="G146" s="379" t="s">
        <v>495</v>
      </c>
      <c r="H146" s="65" t="s">
        <v>211</v>
      </c>
      <c r="I146" s="66"/>
      <c r="J146" s="66"/>
      <c r="K146" s="66"/>
      <c r="L146" s="60"/>
      <c r="M146" s="60"/>
      <c r="N146" s="49"/>
      <c r="O146" s="61"/>
      <c r="P146" s="25"/>
      <c r="Q146" s="29"/>
      <c r="R146" s="29"/>
    </row>
    <row r="147" spans="1:18" ht="20.100000000000001" hidden="1" customHeight="1" x14ac:dyDescent="0.25">
      <c r="A147" s="342"/>
      <c r="B147" s="342"/>
      <c r="C147" s="342"/>
      <c r="D147" s="342"/>
      <c r="E147" s="343"/>
      <c r="F147" s="65" t="s">
        <v>212</v>
      </c>
      <c r="G147" s="379" t="s">
        <v>495</v>
      </c>
      <c r="H147" s="65" t="s">
        <v>211</v>
      </c>
      <c r="I147" s="66"/>
      <c r="J147" s="66"/>
      <c r="K147" s="66"/>
      <c r="L147" s="60"/>
      <c r="M147" s="60"/>
      <c r="N147" s="49"/>
      <c r="O147" s="61"/>
      <c r="P147" s="25"/>
      <c r="Q147" s="29"/>
      <c r="R147" s="29"/>
    </row>
    <row r="148" spans="1:18" ht="20.100000000000001" hidden="1" customHeight="1" x14ac:dyDescent="0.25">
      <c r="A148" s="342"/>
      <c r="B148" s="342"/>
      <c r="C148" s="342"/>
      <c r="D148" s="342"/>
      <c r="E148" s="343" t="s">
        <v>213</v>
      </c>
      <c r="F148" s="65"/>
      <c r="G148" s="379" t="s">
        <v>495</v>
      </c>
      <c r="H148" s="65" t="s">
        <v>214</v>
      </c>
      <c r="I148" s="66"/>
      <c r="J148" s="66"/>
      <c r="K148" s="66"/>
      <c r="L148" s="60"/>
      <c r="M148" s="60"/>
      <c r="N148" s="49"/>
      <c r="O148" s="61"/>
      <c r="P148" s="25"/>
      <c r="Q148" s="29"/>
      <c r="R148" s="29"/>
    </row>
    <row r="149" spans="1:18" ht="20.100000000000001" hidden="1" customHeight="1" x14ac:dyDescent="0.25">
      <c r="A149" s="342"/>
      <c r="B149" s="342"/>
      <c r="C149" s="342"/>
      <c r="D149" s="342"/>
      <c r="E149" s="343"/>
      <c r="F149" s="65" t="s">
        <v>215</v>
      </c>
      <c r="G149" s="379" t="s">
        <v>495</v>
      </c>
      <c r="H149" s="65" t="s">
        <v>214</v>
      </c>
      <c r="I149" s="66"/>
      <c r="J149" s="66"/>
      <c r="K149" s="66"/>
      <c r="L149" s="60"/>
      <c r="M149" s="60"/>
      <c r="N149" s="49"/>
      <c r="O149" s="61"/>
      <c r="P149" s="25"/>
      <c r="Q149" s="29"/>
      <c r="R149" s="29"/>
    </row>
    <row r="150" spans="1:18" ht="20.100000000000001" hidden="1" customHeight="1" x14ac:dyDescent="0.25">
      <c r="A150" s="342"/>
      <c r="B150" s="342"/>
      <c r="C150" s="342"/>
      <c r="D150" s="342"/>
      <c r="E150" s="343" t="s">
        <v>216</v>
      </c>
      <c r="F150" s="65"/>
      <c r="G150" s="379" t="s">
        <v>495</v>
      </c>
      <c r="H150" s="65" t="s">
        <v>217</v>
      </c>
      <c r="I150" s="66"/>
      <c r="J150" s="66"/>
      <c r="K150" s="66"/>
      <c r="L150" s="60"/>
      <c r="M150" s="60"/>
      <c r="N150" s="49"/>
      <c r="O150" s="61"/>
      <c r="P150" s="25"/>
      <c r="Q150" s="29"/>
      <c r="R150" s="29"/>
    </row>
    <row r="151" spans="1:18" ht="20.100000000000001" hidden="1" customHeight="1" x14ac:dyDescent="0.25">
      <c r="A151" s="342"/>
      <c r="B151" s="342"/>
      <c r="C151" s="342"/>
      <c r="D151" s="342"/>
      <c r="E151" s="343"/>
      <c r="F151" s="65" t="s">
        <v>218</v>
      </c>
      <c r="G151" s="379" t="s">
        <v>495</v>
      </c>
      <c r="H151" s="65" t="s">
        <v>217</v>
      </c>
      <c r="I151" s="66"/>
      <c r="J151" s="66"/>
      <c r="K151" s="66"/>
      <c r="L151" s="60"/>
      <c r="M151" s="60"/>
      <c r="N151" s="49"/>
      <c r="O151" s="61"/>
      <c r="P151" s="25"/>
      <c r="Q151" s="29"/>
      <c r="R151" s="29"/>
    </row>
    <row r="152" spans="1:18" ht="20.100000000000001" hidden="1" customHeight="1" x14ac:dyDescent="0.25">
      <c r="A152" s="342"/>
      <c r="B152" s="342"/>
      <c r="C152" s="342"/>
      <c r="D152" s="342"/>
      <c r="E152" s="343"/>
      <c r="F152" s="65" t="s">
        <v>219</v>
      </c>
      <c r="G152" s="379" t="s">
        <v>495</v>
      </c>
      <c r="H152" s="65" t="s">
        <v>217</v>
      </c>
      <c r="I152" s="66"/>
      <c r="J152" s="66"/>
      <c r="K152" s="66"/>
      <c r="L152" s="60"/>
      <c r="M152" s="60"/>
      <c r="N152" s="49"/>
      <c r="O152" s="61"/>
      <c r="P152" s="25"/>
      <c r="Q152" s="29"/>
      <c r="R152" s="29"/>
    </row>
    <row r="153" spans="1:18" ht="20.100000000000001" hidden="1" customHeight="1" x14ac:dyDescent="0.25">
      <c r="A153" s="342"/>
      <c r="B153" s="342"/>
      <c r="C153" s="342"/>
      <c r="D153" s="342">
        <v>3238</v>
      </c>
      <c r="E153" s="343"/>
      <c r="F153" s="65"/>
      <c r="G153" s="379" t="s">
        <v>495</v>
      </c>
      <c r="H153" s="65" t="s">
        <v>221</v>
      </c>
      <c r="I153" s="66">
        <f t="shared" ref="I153:M154" si="10">I154</f>
        <v>27400</v>
      </c>
      <c r="J153" s="66">
        <f t="shared" si="10"/>
        <v>0</v>
      </c>
      <c r="K153" s="66">
        <f t="shared" si="10"/>
        <v>27400</v>
      </c>
      <c r="L153" s="60">
        <f t="shared" si="10"/>
        <v>7400</v>
      </c>
      <c r="M153" s="60">
        <f t="shared" si="10"/>
        <v>7400</v>
      </c>
      <c r="N153" s="49"/>
      <c r="P153" s="25"/>
      <c r="Q153" s="29"/>
      <c r="R153" s="29"/>
    </row>
    <row r="154" spans="1:18" ht="20.100000000000001" hidden="1" customHeight="1" x14ac:dyDescent="0.25">
      <c r="A154" s="342"/>
      <c r="B154" s="342"/>
      <c r="C154" s="342"/>
      <c r="D154" s="342"/>
      <c r="E154" s="343" t="s">
        <v>220</v>
      </c>
      <c r="F154" s="65"/>
      <c r="G154" s="379" t="s">
        <v>495</v>
      </c>
      <c r="H154" s="65" t="s">
        <v>221</v>
      </c>
      <c r="I154" s="66">
        <f t="shared" si="10"/>
        <v>27400</v>
      </c>
      <c r="J154" s="66">
        <f t="shared" si="10"/>
        <v>0</v>
      </c>
      <c r="K154" s="66">
        <f t="shared" si="10"/>
        <v>27400</v>
      </c>
      <c r="L154" s="60">
        <f t="shared" si="10"/>
        <v>7400</v>
      </c>
      <c r="M154" s="60">
        <f t="shared" si="10"/>
        <v>7400</v>
      </c>
      <c r="N154" s="49"/>
      <c r="O154" s="61"/>
      <c r="P154" s="25"/>
      <c r="Q154" s="29"/>
      <c r="R154" s="29"/>
    </row>
    <row r="155" spans="1:18" ht="20.100000000000001" hidden="1" customHeight="1" x14ac:dyDescent="0.25">
      <c r="A155" s="342"/>
      <c r="B155" s="342"/>
      <c r="C155" s="342"/>
      <c r="D155" s="342"/>
      <c r="E155" s="343"/>
      <c r="F155" s="65" t="s">
        <v>222</v>
      </c>
      <c r="G155" s="379">
        <v>46</v>
      </c>
      <c r="H155" s="65" t="s">
        <v>221</v>
      </c>
      <c r="I155" s="66">
        <v>27400</v>
      </c>
      <c r="J155" s="66">
        <f>K155-I155</f>
        <v>0</v>
      </c>
      <c r="K155" s="66">
        <v>27400</v>
      </c>
      <c r="L155" s="60">
        <v>7400</v>
      </c>
      <c r="M155" s="60">
        <v>7400</v>
      </c>
      <c r="N155" s="49"/>
      <c r="O155" s="61"/>
      <c r="P155" s="25"/>
      <c r="Q155" s="29"/>
      <c r="R155" s="29"/>
    </row>
    <row r="156" spans="1:18" ht="20.100000000000001" hidden="1" customHeight="1" x14ac:dyDescent="0.25">
      <c r="A156" s="342"/>
      <c r="B156" s="342"/>
      <c r="C156" s="342"/>
      <c r="D156" s="342">
        <v>3239</v>
      </c>
      <c r="E156" s="343"/>
      <c r="F156" s="65"/>
      <c r="G156" s="378">
        <v>43</v>
      </c>
      <c r="H156" s="65" t="s">
        <v>42</v>
      </c>
      <c r="I156" s="66"/>
      <c r="J156" s="66"/>
      <c r="K156" s="66"/>
      <c r="L156" s="54"/>
      <c r="M156" s="54"/>
      <c r="N156" s="49"/>
      <c r="P156" s="25"/>
      <c r="Q156" s="29"/>
      <c r="R156" s="29"/>
    </row>
    <row r="157" spans="1:18" ht="20.100000000000001" hidden="1" customHeight="1" x14ac:dyDescent="0.25">
      <c r="A157" s="342"/>
      <c r="B157" s="342"/>
      <c r="C157" s="342"/>
      <c r="D157" s="342"/>
      <c r="E157" s="343" t="s">
        <v>223</v>
      </c>
      <c r="F157" s="65"/>
      <c r="G157" s="378">
        <v>43</v>
      </c>
      <c r="H157" s="65" t="s">
        <v>224</v>
      </c>
      <c r="I157" s="66"/>
      <c r="J157" s="66"/>
      <c r="K157" s="66"/>
      <c r="L157" s="54"/>
      <c r="M157" s="54"/>
      <c r="N157" s="49"/>
      <c r="O157" s="61"/>
      <c r="P157" s="25"/>
      <c r="Q157" s="29"/>
      <c r="R157" s="29"/>
    </row>
    <row r="158" spans="1:18" ht="20.100000000000001" hidden="1" customHeight="1" x14ac:dyDescent="0.25">
      <c r="A158" s="342"/>
      <c r="B158" s="342"/>
      <c r="C158" s="342"/>
      <c r="D158" s="342"/>
      <c r="E158" s="343"/>
      <c r="F158" s="65" t="s">
        <v>225</v>
      </c>
      <c r="G158" s="378">
        <v>43</v>
      </c>
      <c r="H158" s="65" t="s">
        <v>224</v>
      </c>
      <c r="I158" s="66"/>
      <c r="J158" s="66"/>
      <c r="K158" s="66"/>
      <c r="L158" s="54"/>
      <c r="M158" s="54"/>
      <c r="N158" s="49"/>
      <c r="O158" s="61"/>
      <c r="P158" s="25"/>
      <c r="Q158" s="29"/>
      <c r="R158" s="29"/>
    </row>
    <row r="159" spans="1:18" ht="20.100000000000001" hidden="1" customHeight="1" x14ac:dyDescent="0.25">
      <c r="A159" s="342"/>
      <c r="B159" s="342"/>
      <c r="C159" s="342"/>
      <c r="D159" s="342"/>
      <c r="E159" s="343" t="s">
        <v>226</v>
      </c>
      <c r="F159" s="65"/>
      <c r="G159" s="378">
        <v>43</v>
      </c>
      <c r="H159" s="65" t="s">
        <v>227</v>
      </c>
      <c r="I159" s="66"/>
      <c r="J159" s="66"/>
      <c r="K159" s="66"/>
      <c r="L159" s="54"/>
      <c r="M159" s="54"/>
      <c r="N159" s="49"/>
      <c r="O159" s="61"/>
      <c r="P159" s="25"/>
      <c r="Q159" s="29"/>
      <c r="R159" s="29"/>
    </row>
    <row r="160" spans="1:18" ht="20.100000000000001" hidden="1" customHeight="1" x14ac:dyDescent="0.25">
      <c r="A160" s="342"/>
      <c r="B160" s="342"/>
      <c r="C160" s="342"/>
      <c r="D160" s="342"/>
      <c r="E160" s="343"/>
      <c r="F160" s="65" t="s">
        <v>228</v>
      </c>
      <c r="G160" s="378">
        <v>43</v>
      </c>
      <c r="H160" s="65" t="s">
        <v>227</v>
      </c>
      <c r="I160" s="66"/>
      <c r="J160" s="66"/>
      <c r="K160" s="66"/>
      <c r="L160" s="54"/>
      <c r="M160" s="54"/>
      <c r="N160" s="49"/>
      <c r="O160" s="61"/>
      <c r="P160" s="25"/>
      <c r="Q160" s="29"/>
      <c r="R160" s="29"/>
    </row>
    <row r="161" spans="1:18" ht="20.100000000000001" hidden="1" customHeight="1" x14ac:dyDescent="0.25">
      <c r="A161" s="342"/>
      <c r="B161" s="342"/>
      <c r="C161" s="342"/>
      <c r="D161" s="342"/>
      <c r="E161" s="343" t="s">
        <v>229</v>
      </c>
      <c r="F161" s="65"/>
      <c r="G161" s="378">
        <v>43</v>
      </c>
      <c r="H161" s="65" t="s">
        <v>230</v>
      </c>
      <c r="I161" s="66"/>
      <c r="J161" s="66"/>
      <c r="K161" s="66"/>
      <c r="L161" s="54"/>
      <c r="M161" s="54"/>
      <c r="N161" s="49"/>
      <c r="O161" s="61"/>
      <c r="P161" s="25"/>
      <c r="Q161" s="29"/>
      <c r="R161" s="29"/>
    </row>
    <row r="162" spans="1:18" ht="20.100000000000001" hidden="1" customHeight="1" x14ac:dyDescent="0.25">
      <c r="A162" s="342"/>
      <c r="B162" s="342"/>
      <c r="C162" s="342"/>
      <c r="D162" s="342"/>
      <c r="E162" s="343"/>
      <c r="F162" s="65" t="s">
        <v>231</v>
      </c>
      <c r="G162" s="378">
        <v>43</v>
      </c>
      <c r="H162" s="65" t="s">
        <v>230</v>
      </c>
      <c r="I162" s="66"/>
      <c r="J162" s="66"/>
      <c r="K162" s="66"/>
      <c r="L162" s="54"/>
      <c r="M162" s="54"/>
      <c r="N162" s="49"/>
      <c r="O162" s="61"/>
    </row>
    <row r="163" spans="1:18" ht="20.100000000000001" hidden="1" customHeight="1" x14ac:dyDescent="0.25">
      <c r="A163" s="342"/>
      <c r="B163" s="342"/>
      <c r="C163" s="342"/>
      <c r="D163" s="342"/>
      <c r="E163" s="343" t="s">
        <v>232</v>
      </c>
      <c r="F163" s="65"/>
      <c r="G163" s="378">
        <v>43</v>
      </c>
      <c r="H163" s="65" t="s">
        <v>233</v>
      </c>
      <c r="I163" s="66">
        <f>I164+I165+I166+I167+I168</f>
        <v>0</v>
      </c>
      <c r="J163" s="66">
        <f>J164+J165+J166+J167+J168</f>
        <v>0</v>
      </c>
      <c r="K163" s="66">
        <f>K164+K165+K166+K167+K168</f>
        <v>0</v>
      </c>
      <c r="L163" s="54"/>
      <c r="M163" s="54"/>
      <c r="N163" s="49"/>
      <c r="P163" s="63"/>
    </row>
    <row r="164" spans="1:18" ht="20.100000000000001" hidden="1" customHeight="1" x14ac:dyDescent="0.25">
      <c r="A164" s="342"/>
      <c r="B164" s="342"/>
      <c r="C164" s="342"/>
      <c r="D164" s="342"/>
      <c r="E164" s="343"/>
      <c r="F164" s="65" t="s">
        <v>234</v>
      </c>
      <c r="G164" s="378">
        <v>43</v>
      </c>
      <c r="H164" s="65" t="s">
        <v>235</v>
      </c>
      <c r="I164" s="66"/>
      <c r="J164" s="66"/>
      <c r="K164" s="66"/>
      <c r="L164" s="54"/>
      <c r="M164" s="54"/>
      <c r="N164" s="49"/>
      <c r="P164" s="63"/>
    </row>
    <row r="165" spans="1:18" ht="20.100000000000001" hidden="1" customHeight="1" x14ac:dyDescent="0.25">
      <c r="A165" s="342"/>
      <c r="B165" s="342"/>
      <c r="C165" s="342"/>
      <c r="D165" s="342"/>
      <c r="E165" s="343"/>
      <c r="F165" s="65" t="s">
        <v>236</v>
      </c>
      <c r="G165" s="378">
        <v>43</v>
      </c>
      <c r="H165" s="65" t="s">
        <v>237</v>
      </c>
      <c r="I165" s="66"/>
      <c r="J165" s="66"/>
      <c r="K165" s="66"/>
      <c r="L165" s="54"/>
      <c r="M165" s="54"/>
      <c r="N165" s="49"/>
      <c r="P165" s="63"/>
    </row>
    <row r="166" spans="1:18" ht="20.100000000000001" hidden="1" customHeight="1" x14ac:dyDescent="0.25">
      <c r="A166" s="342"/>
      <c r="B166" s="342"/>
      <c r="C166" s="342"/>
      <c r="D166" s="342"/>
      <c r="E166" s="343"/>
      <c r="F166" s="65" t="s">
        <v>238</v>
      </c>
      <c r="G166" s="378">
        <v>43</v>
      </c>
      <c r="H166" s="65" t="s">
        <v>239</v>
      </c>
      <c r="I166" s="66"/>
      <c r="J166" s="66"/>
      <c r="K166" s="66"/>
      <c r="L166" s="54"/>
      <c r="M166" s="54"/>
      <c r="N166" s="49"/>
      <c r="P166" s="63"/>
    </row>
    <row r="167" spans="1:18" ht="20.100000000000001" hidden="1" customHeight="1" x14ac:dyDescent="0.25">
      <c r="A167" s="342"/>
      <c r="B167" s="342"/>
      <c r="C167" s="342"/>
      <c r="D167" s="342"/>
      <c r="E167" s="343"/>
      <c r="F167" s="65" t="s">
        <v>240</v>
      </c>
      <c r="G167" s="378">
        <v>43</v>
      </c>
      <c r="H167" s="65" t="s">
        <v>241</v>
      </c>
      <c r="I167" s="66"/>
      <c r="J167" s="66"/>
      <c r="K167" s="66"/>
      <c r="L167" s="54"/>
      <c r="M167" s="54"/>
      <c r="N167" s="49"/>
      <c r="P167" s="63"/>
    </row>
    <row r="168" spans="1:18" ht="20.100000000000001" hidden="1" customHeight="1" x14ac:dyDescent="0.25">
      <c r="A168" s="342"/>
      <c r="B168" s="342"/>
      <c r="C168" s="342"/>
      <c r="D168" s="342"/>
      <c r="E168" s="343"/>
      <c r="F168" s="65" t="s">
        <v>242</v>
      </c>
      <c r="G168" s="378">
        <v>43</v>
      </c>
      <c r="H168" s="65" t="s">
        <v>243</v>
      </c>
      <c r="I168" s="66"/>
      <c r="J168" s="66"/>
      <c r="K168" s="66"/>
      <c r="L168" s="54"/>
      <c r="M168" s="54"/>
      <c r="N168" s="49"/>
      <c r="P168" s="63"/>
    </row>
    <row r="169" spans="1:18" s="39" customFormat="1" ht="31.5" hidden="1" customHeight="1" x14ac:dyDescent="0.25">
      <c r="A169" s="341"/>
      <c r="B169" s="341"/>
      <c r="C169" s="341">
        <v>324</v>
      </c>
      <c r="D169" s="341"/>
      <c r="E169" s="341"/>
      <c r="F169" s="44"/>
      <c r="G169" s="378"/>
      <c r="H169" s="46" t="s">
        <v>43</v>
      </c>
      <c r="I169" s="77"/>
      <c r="J169" s="77"/>
      <c r="K169" s="77"/>
      <c r="L169" s="54"/>
      <c r="M169" s="54"/>
      <c r="N169" s="49"/>
      <c r="O169" s="36"/>
      <c r="P169" s="37"/>
      <c r="Q169" s="38"/>
      <c r="R169" s="38"/>
    </row>
    <row r="170" spans="1:18" ht="30" hidden="1" customHeight="1" x14ac:dyDescent="0.25">
      <c r="A170" s="342"/>
      <c r="B170" s="342"/>
      <c r="C170" s="342"/>
      <c r="D170" s="342">
        <v>3241</v>
      </c>
      <c r="E170" s="342"/>
      <c r="F170" s="57"/>
      <c r="G170" s="378">
        <v>43</v>
      </c>
      <c r="H170" s="58" t="s">
        <v>43</v>
      </c>
      <c r="I170" s="66"/>
      <c r="J170" s="66"/>
      <c r="K170" s="66"/>
      <c r="L170" s="54"/>
      <c r="M170" s="54"/>
      <c r="N170" s="49"/>
    </row>
    <row r="171" spans="1:18" ht="20.100000000000001" hidden="1" customHeight="1" x14ac:dyDescent="0.25">
      <c r="A171" s="342"/>
      <c r="B171" s="342"/>
      <c r="C171" s="342"/>
      <c r="D171" s="342"/>
      <c r="E171" s="343" t="s">
        <v>244</v>
      </c>
      <c r="F171" s="65"/>
      <c r="G171" s="378">
        <v>43</v>
      </c>
      <c r="H171" s="65" t="s">
        <v>245</v>
      </c>
      <c r="I171" s="66"/>
      <c r="J171" s="66"/>
      <c r="K171" s="66"/>
      <c r="L171" s="54"/>
      <c r="M171" s="54"/>
      <c r="N171" s="49"/>
    </row>
    <row r="172" spans="1:18" ht="33.75" hidden="1" customHeight="1" x14ac:dyDescent="0.25">
      <c r="A172" s="342"/>
      <c r="B172" s="342"/>
      <c r="C172" s="342"/>
      <c r="D172" s="342"/>
      <c r="E172" s="343"/>
      <c r="F172" s="65" t="s">
        <v>246</v>
      </c>
      <c r="G172" s="378">
        <v>43</v>
      </c>
      <c r="H172" s="65" t="s">
        <v>247</v>
      </c>
      <c r="I172" s="66"/>
      <c r="J172" s="66"/>
      <c r="K172" s="66"/>
      <c r="L172" s="54"/>
      <c r="M172" s="54"/>
      <c r="N172" s="49"/>
    </row>
    <row r="173" spans="1:18" s="39" customFormat="1" ht="20.100000000000001" hidden="1" customHeight="1" x14ac:dyDescent="0.25">
      <c r="A173" s="341"/>
      <c r="B173" s="341"/>
      <c r="C173" s="341">
        <v>329</v>
      </c>
      <c r="D173" s="341"/>
      <c r="E173" s="348"/>
      <c r="F173" s="75"/>
      <c r="G173" s="378"/>
      <c r="H173" s="75" t="s">
        <v>45</v>
      </c>
      <c r="I173" s="77"/>
      <c r="J173" s="77"/>
      <c r="K173" s="77"/>
      <c r="L173" s="54"/>
      <c r="M173" s="54"/>
      <c r="N173" s="49"/>
      <c r="O173" s="36"/>
      <c r="P173" s="37"/>
      <c r="Q173" s="38"/>
      <c r="R173" s="38"/>
    </row>
    <row r="174" spans="1:18" ht="29.25" hidden="1" customHeight="1" x14ac:dyDescent="0.25">
      <c r="A174" s="342"/>
      <c r="B174" s="342"/>
      <c r="C174" s="342"/>
      <c r="D174" s="342">
        <v>3291</v>
      </c>
      <c r="E174" s="342"/>
      <c r="F174" s="57"/>
      <c r="G174" s="378">
        <v>43</v>
      </c>
      <c r="H174" s="58" t="s">
        <v>248</v>
      </c>
      <c r="I174" s="66"/>
      <c r="J174" s="66"/>
      <c r="K174" s="66"/>
      <c r="L174" s="54"/>
      <c r="M174" s="54"/>
      <c r="N174" s="49"/>
    </row>
    <row r="175" spans="1:18" ht="30" hidden="1" customHeight="1" x14ac:dyDescent="0.25">
      <c r="A175" s="342"/>
      <c r="B175" s="342"/>
      <c r="C175" s="342"/>
      <c r="D175" s="342"/>
      <c r="E175" s="343" t="s">
        <v>249</v>
      </c>
      <c r="F175" s="65"/>
      <c r="G175" s="378">
        <v>43</v>
      </c>
      <c r="H175" s="65" t="s">
        <v>250</v>
      </c>
      <c r="I175" s="66"/>
      <c r="J175" s="66"/>
      <c r="K175" s="66"/>
      <c r="L175" s="54"/>
      <c r="M175" s="54"/>
      <c r="N175" s="49"/>
    </row>
    <row r="176" spans="1:18" ht="30" hidden="1" customHeight="1" x14ac:dyDescent="0.25">
      <c r="A176" s="342"/>
      <c r="B176" s="342"/>
      <c r="C176" s="342"/>
      <c r="D176" s="342"/>
      <c r="E176" s="343"/>
      <c r="F176" s="65" t="s">
        <v>251</v>
      </c>
      <c r="G176" s="378">
        <v>43</v>
      </c>
      <c r="H176" s="65" t="s">
        <v>250</v>
      </c>
      <c r="I176" s="66"/>
      <c r="J176" s="66"/>
      <c r="K176" s="66"/>
      <c r="L176" s="54"/>
      <c r="M176" s="54"/>
      <c r="N176" s="49"/>
    </row>
    <row r="177" spans="1:18" ht="20.100000000000001" hidden="1" customHeight="1" x14ac:dyDescent="0.25">
      <c r="A177" s="342"/>
      <c r="B177" s="342"/>
      <c r="C177" s="342"/>
      <c r="D177" s="342">
        <v>3292</v>
      </c>
      <c r="E177" s="342"/>
      <c r="F177" s="57"/>
      <c r="G177" s="378">
        <v>43</v>
      </c>
      <c r="H177" s="58" t="s">
        <v>47</v>
      </c>
      <c r="I177" s="66"/>
      <c r="J177" s="66"/>
      <c r="K177" s="66"/>
      <c r="L177" s="54"/>
      <c r="M177" s="54"/>
      <c r="N177" s="49"/>
    </row>
    <row r="178" spans="1:18" ht="20.100000000000001" hidden="1" customHeight="1" x14ac:dyDescent="0.25">
      <c r="A178" s="342"/>
      <c r="B178" s="342"/>
      <c r="C178" s="342"/>
      <c r="D178" s="342"/>
      <c r="E178" s="343" t="s">
        <v>252</v>
      </c>
      <c r="F178" s="65"/>
      <c r="G178" s="378">
        <v>43</v>
      </c>
      <c r="H178" s="65" t="s">
        <v>253</v>
      </c>
      <c r="I178" s="66"/>
      <c r="J178" s="66"/>
      <c r="K178" s="66"/>
      <c r="L178" s="54"/>
      <c r="M178" s="54"/>
      <c r="N178" s="49"/>
      <c r="O178" s="25"/>
      <c r="P178" s="25"/>
      <c r="Q178" s="29"/>
      <c r="R178" s="29"/>
    </row>
    <row r="179" spans="1:18" ht="20.100000000000001" hidden="1" customHeight="1" x14ac:dyDescent="0.25">
      <c r="A179" s="342"/>
      <c r="B179" s="342"/>
      <c r="C179" s="342"/>
      <c r="D179" s="342"/>
      <c r="E179" s="343"/>
      <c r="F179" s="65" t="s">
        <v>254</v>
      </c>
      <c r="G179" s="378">
        <v>43</v>
      </c>
      <c r="H179" s="65" t="s">
        <v>253</v>
      </c>
      <c r="I179" s="66"/>
      <c r="J179" s="66"/>
      <c r="K179" s="66"/>
      <c r="L179" s="54"/>
      <c r="M179" s="54"/>
      <c r="N179" s="49"/>
      <c r="O179" s="25"/>
      <c r="P179" s="25"/>
      <c r="Q179" s="29"/>
      <c r="R179" s="29"/>
    </row>
    <row r="180" spans="1:18" ht="20.100000000000001" hidden="1" customHeight="1" x14ac:dyDescent="0.25">
      <c r="A180" s="342"/>
      <c r="B180" s="342"/>
      <c r="C180" s="342"/>
      <c r="D180" s="342"/>
      <c r="E180" s="343" t="s">
        <v>255</v>
      </c>
      <c r="F180" s="65"/>
      <c r="G180" s="378">
        <v>43</v>
      </c>
      <c r="H180" s="65" t="s">
        <v>256</v>
      </c>
      <c r="I180" s="66"/>
      <c r="J180" s="66"/>
      <c r="K180" s="66"/>
      <c r="L180" s="54"/>
      <c r="M180" s="54"/>
      <c r="N180" s="49"/>
      <c r="O180" s="25"/>
      <c r="P180" s="25"/>
      <c r="Q180" s="29"/>
      <c r="R180" s="29"/>
    </row>
    <row r="181" spans="1:18" ht="20.100000000000001" hidden="1" customHeight="1" x14ac:dyDescent="0.25">
      <c r="A181" s="342"/>
      <c r="B181" s="342"/>
      <c r="C181" s="342"/>
      <c r="D181" s="342"/>
      <c r="E181" s="343"/>
      <c r="F181" s="65" t="s">
        <v>257</v>
      </c>
      <c r="G181" s="378">
        <v>43</v>
      </c>
      <c r="H181" s="65" t="s">
        <v>256</v>
      </c>
      <c r="I181" s="66"/>
      <c r="J181" s="66"/>
      <c r="K181" s="66"/>
      <c r="L181" s="54"/>
      <c r="M181" s="54"/>
      <c r="N181" s="49"/>
      <c r="O181" s="25"/>
      <c r="P181" s="25"/>
      <c r="Q181" s="29"/>
      <c r="R181" s="29"/>
    </row>
    <row r="182" spans="1:18" ht="20.100000000000001" hidden="1" customHeight="1" x14ac:dyDescent="0.25">
      <c r="A182" s="342"/>
      <c r="B182" s="342"/>
      <c r="C182" s="342"/>
      <c r="D182" s="342">
        <v>3293</v>
      </c>
      <c r="E182" s="342"/>
      <c r="F182" s="57"/>
      <c r="G182" s="378">
        <v>43</v>
      </c>
      <c r="H182" s="58" t="s">
        <v>48</v>
      </c>
      <c r="I182" s="66"/>
      <c r="J182" s="66"/>
      <c r="K182" s="66"/>
      <c r="L182" s="54"/>
      <c r="M182" s="54"/>
      <c r="N182" s="49"/>
      <c r="O182" s="25"/>
      <c r="P182" s="25"/>
      <c r="Q182" s="29"/>
      <c r="R182" s="29"/>
    </row>
    <row r="183" spans="1:18" ht="20.100000000000001" hidden="1" customHeight="1" x14ac:dyDescent="0.25">
      <c r="A183" s="342"/>
      <c r="B183" s="342"/>
      <c r="C183" s="342"/>
      <c r="D183" s="342"/>
      <c r="E183" s="343" t="s">
        <v>258</v>
      </c>
      <c r="F183" s="65"/>
      <c r="G183" s="378">
        <v>43</v>
      </c>
      <c r="H183" s="65" t="s">
        <v>48</v>
      </c>
      <c r="I183" s="66"/>
      <c r="J183" s="66"/>
      <c r="K183" s="66"/>
      <c r="L183" s="54"/>
      <c r="M183" s="54"/>
      <c r="N183" s="49"/>
      <c r="O183" s="25"/>
      <c r="P183" s="25"/>
      <c r="Q183" s="29"/>
      <c r="R183" s="29"/>
    </row>
    <row r="184" spans="1:18" ht="20.100000000000001" hidden="1" customHeight="1" x14ac:dyDescent="0.25">
      <c r="A184" s="342"/>
      <c r="B184" s="342"/>
      <c r="C184" s="342"/>
      <c r="D184" s="342"/>
      <c r="E184" s="343"/>
      <c r="F184" s="65" t="s">
        <v>259</v>
      </c>
      <c r="G184" s="378">
        <v>43</v>
      </c>
      <c r="H184" s="65" t="s">
        <v>48</v>
      </c>
      <c r="I184" s="66"/>
      <c r="J184" s="66"/>
      <c r="K184" s="66"/>
      <c r="L184" s="54"/>
      <c r="M184" s="54"/>
      <c r="N184" s="49"/>
      <c r="O184" s="25"/>
      <c r="P184" s="25"/>
      <c r="Q184" s="29"/>
      <c r="R184" s="29"/>
    </row>
    <row r="185" spans="1:18" ht="20.100000000000001" hidden="1" customHeight="1" x14ac:dyDescent="0.25">
      <c r="A185" s="342"/>
      <c r="B185" s="342"/>
      <c r="C185" s="342"/>
      <c r="D185" s="342">
        <v>3294</v>
      </c>
      <c r="E185" s="342"/>
      <c r="F185" s="57"/>
      <c r="G185" s="378">
        <v>43</v>
      </c>
      <c r="H185" s="58" t="s">
        <v>49</v>
      </c>
      <c r="I185" s="66"/>
      <c r="J185" s="66"/>
      <c r="K185" s="66"/>
      <c r="L185" s="54"/>
      <c r="M185" s="54"/>
      <c r="N185" s="49"/>
      <c r="O185" s="25"/>
      <c r="P185" s="25"/>
      <c r="Q185" s="29"/>
      <c r="R185" s="29"/>
    </row>
    <row r="186" spans="1:18" ht="20.100000000000001" hidden="1" customHeight="1" x14ac:dyDescent="0.25">
      <c r="A186" s="342"/>
      <c r="B186" s="342"/>
      <c r="C186" s="342"/>
      <c r="D186" s="342"/>
      <c r="E186" s="343" t="s">
        <v>260</v>
      </c>
      <c r="F186" s="65"/>
      <c r="G186" s="378">
        <v>43</v>
      </c>
      <c r="H186" s="65" t="s">
        <v>261</v>
      </c>
      <c r="I186" s="66"/>
      <c r="J186" s="66"/>
      <c r="K186" s="66"/>
      <c r="L186" s="54"/>
      <c r="M186" s="54"/>
      <c r="N186" s="49"/>
      <c r="O186" s="25"/>
      <c r="P186" s="25"/>
      <c r="Q186" s="29"/>
      <c r="R186" s="29"/>
    </row>
    <row r="187" spans="1:18" ht="20.100000000000001" hidden="1" customHeight="1" x14ac:dyDescent="0.25">
      <c r="A187" s="342"/>
      <c r="B187" s="342"/>
      <c r="C187" s="342"/>
      <c r="D187" s="342"/>
      <c r="E187" s="343"/>
      <c r="F187" s="65" t="s">
        <v>262</v>
      </c>
      <c r="G187" s="378">
        <v>43</v>
      </c>
      <c r="H187" s="65" t="s">
        <v>261</v>
      </c>
      <c r="I187" s="66"/>
      <c r="J187" s="66"/>
      <c r="K187" s="66"/>
      <c r="L187" s="54"/>
      <c r="M187" s="54"/>
      <c r="N187" s="49"/>
      <c r="O187" s="25"/>
      <c r="P187" s="25"/>
      <c r="Q187" s="29"/>
      <c r="R187" s="29"/>
    </row>
    <row r="188" spans="1:18" ht="20.100000000000001" hidden="1" customHeight="1" x14ac:dyDescent="0.25">
      <c r="A188" s="342"/>
      <c r="B188" s="342"/>
      <c r="C188" s="342"/>
      <c r="D188" s="342">
        <v>3295</v>
      </c>
      <c r="E188" s="342"/>
      <c r="F188" s="57"/>
      <c r="G188" s="378">
        <v>43</v>
      </c>
      <c r="H188" s="58" t="s">
        <v>50</v>
      </c>
      <c r="I188" s="66"/>
      <c r="J188" s="66"/>
      <c r="K188" s="66"/>
      <c r="L188" s="54"/>
      <c r="M188" s="54"/>
      <c r="N188" s="49"/>
      <c r="O188" s="25"/>
      <c r="P188" s="25"/>
      <c r="Q188" s="29"/>
      <c r="R188" s="29"/>
    </row>
    <row r="189" spans="1:18" ht="20.100000000000001" hidden="1" customHeight="1" x14ac:dyDescent="0.25">
      <c r="A189" s="342"/>
      <c r="B189" s="342"/>
      <c r="C189" s="342"/>
      <c r="D189" s="342"/>
      <c r="E189" s="343" t="s">
        <v>263</v>
      </c>
      <c r="F189" s="65"/>
      <c r="G189" s="378">
        <v>43</v>
      </c>
      <c r="H189" s="65" t="s">
        <v>264</v>
      </c>
      <c r="I189" s="66"/>
      <c r="J189" s="66"/>
      <c r="K189" s="66"/>
      <c r="L189" s="54"/>
      <c r="M189" s="54"/>
      <c r="N189" s="49"/>
      <c r="O189" s="25"/>
      <c r="P189" s="25"/>
      <c r="Q189" s="29"/>
      <c r="R189" s="29"/>
    </row>
    <row r="190" spans="1:18" ht="20.100000000000001" hidden="1" customHeight="1" x14ac:dyDescent="0.25">
      <c r="A190" s="342"/>
      <c r="B190" s="342"/>
      <c r="C190" s="342"/>
      <c r="D190" s="342"/>
      <c r="E190" s="343"/>
      <c r="F190" s="65" t="s">
        <v>265</v>
      </c>
      <c r="G190" s="378">
        <v>43</v>
      </c>
      <c r="H190" s="65" t="s">
        <v>264</v>
      </c>
      <c r="I190" s="66"/>
      <c r="J190" s="66"/>
      <c r="K190" s="66"/>
      <c r="L190" s="54"/>
      <c r="M190" s="54"/>
      <c r="N190" s="49"/>
      <c r="O190" s="25"/>
      <c r="P190" s="25"/>
      <c r="Q190" s="29"/>
      <c r="R190" s="29"/>
    </row>
    <row r="191" spans="1:18" ht="20.100000000000001" hidden="1" customHeight="1" x14ac:dyDescent="0.25">
      <c r="A191" s="342"/>
      <c r="B191" s="342"/>
      <c r="C191" s="342"/>
      <c r="D191" s="342"/>
      <c r="E191" s="343" t="s">
        <v>266</v>
      </c>
      <c r="F191" s="65"/>
      <c r="G191" s="378">
        <v>43</v>
      </c>
      <c r="H191" s="65" t="s">
        <v>267</v>
      </c>
      <c r="I191" s="66"/>
      <c r="J191" s="66"/>
      <c r="K191" s="66"/>
      <c r="L191" s="54"/>
      <c r="M191" s="54"/>
      <c r="N191" s="49"/>
      <c r="O191" s="25"/>
      <c r="P191" s="25"/>
      <c r="Q191" s="29"/>
      <c r="R191" s="29"/>
    </row>
    <row r="192" spans="1:18" ht="20.100000000000001" hidden="1" customHeight="1" x14ac:dyDescent="0.25">
      <c r="A192" s="342"/>
      <c r="B192" s="342"/>
      <c r="C192" s="342"/>
      <c r="D192" s="342"/>
      <c r="E192" s="343"/>
      <c r="F192" s="65" t="s">
        <v>268</v>
      </c>
      <c r="G192" s="378">
        <v>43</v>
      </c>
      <c r="H192" s="65" t="s">
        <v>269</v>
      </c>
      <c r="I192" s="66"/>
      <c r="J192" s="66"/>
      <c r="K192" s="66"/>
      <c r="L192" s="54"/>
      <c r="M192" s="54"/>
      <c r="N192" s="49"/>
      <c r="O192" s="25"/>
      <c r="P192" s="25"/>
      <c r="Q192" s="29"/>
      <c r="R192" s="29"/>
    </row>
    <row r="193" spans="1:18" ht="20.100000000000001" hidden="1" customHeight="1" x14ac:dyDescent="0.25">
      <c r="A193" s="342"/>
      <c r="B193" s="342"/>
      <c r="C193" s="342"/>
      <c r="D193" s="342"/>
      <c r="E193" s="343"/>
      <c r="F193" s="65" t="s">
        <v>270</v>
      </c>
      <c r="G193" s="378">
        <v>43</v>
      </c>
      <c r="H193" s="65" t="s">
        <v>271</v>
      </c>
      <c r="I193" s="66"/>
      <c r="J193" s="66"/>
      <c r="K193" s="66"/>
      <c r="L193" s="54"/>
      <c r="M193" s="54"/>
      <c r="N193" s="49"/>
      <c r="O193" s="25"/>
      <c r="P193" s="25"/>
      <c r="Q193" s="29"/>
      <c r="R193" s="29"/>
    </row>
    <row r="194" spans="1:18" ht="20.100000000000001" hidden="1" customHeight="1" x14ac:dyDescent="0.25">
      <c r="A194" s="342"/>
      <c r="B194" s="342"/>
      <c r="C194" s="342"/>
      <c r="D194" s="342">
        <v>3296</v>
      </c>
      <c r="E194" s="342"/>
      <c r="F194" s="57"/>
      <c r="G194" s="378">
        <v>43</v>
      </c>
      <c r="H194" s="58" t="s">
        <v>272</v>
      </c>
      <c r="I194" s="66"/>
      <c r="J194" s="66"/>
      <c r="K194" s="66"/>
      <c r="L194" s="54"/>
      <c r="M194" s="54"/>
      <c r="N194" s="49"/>
    </row>
    <row r="195" spans="1:18" ht="20.100000000000001" hidden="1" customHeight="1" x14ac:dyDescent="0.25">
      <c r="A195" s="342"/>
      <c r="B195" s="342"/>
      <c r="C195" s="342"/>
      <c r="D195" s="342">
        <v>3299</v>
      </c>
      <c r="E195" s="342"/>
      <c r="F195" s="57"/>
      <c r="G195" s="378">
        <v>43</v>
      </c>
      <c r="H195" s="58" t="s">
        <v>45</v>
      </c>
      <c r="I195" s="66"/>
      <c r="J195" s="66"/>
      <c r="K195" s="66"/>
      <c r="L195" s="54"/>
      <c r="M195" s="54"/>
      <c r="N195" s="49"/>
    </row>
    <row r="196" spans="1:18" ht="20.100000000000001" hidden="1" customHeight="1" x14ac:dyDescent="0.25">
      <c r="A196" s="342"/>
      <c r="B196" s="342"/>
      <c r="C196" s="342"/>
      <c r="D196" s="342"/>
      <c r="E196" s="343" t="s">
        <v>273</v>
      </c>
      <c r="F196" s="65"/>
      <c r="G196" s="378">
        <v>43</v>
      </c>
      <c r="H196" s="65" t="s">
        <v>274</v>
      </c>
      <c r="I196" s="66"/>
      <c r="J196" s="66"/>
      <c r="K196" s="66"/>
      <c r="L196" s="54"/>
      <c r="M196" s="54"/>
      <c r="N196" s="49"/>
    </row>
    <row r="197" spans="1:18" ht="20.100000000000001" hidden="1" customHeight="1" x14ac:dyDescent="0.25">
      <c r="A197" s="342"/>
      <c r="B197" s="342"/>
      <c r="C197" s="342"/>
      <c r="D197" s="342"/>
      <c r="E197" s="343" t="s">
        <v>275</v>
      </c>
      <c r="F197" s="65"/>
      <c r="G197" s="378">
        <v>43</v>
      </c>
      <c r="H197" s="65" t="s">
        <v>45</v>
      </c>
      <c r="I197" s="66"/>
      <c r="J197" s="66"/>
      <c r="K197" s="66"/>
      <c r="L197" s="54"/>
      <c r="M197" s="54"/>
      <c r="N197" s="49"/>
    </row>
    <row r="198" spans="1:18" ht="20.100000000000001" hidden="1" customHeight="1" x14ac:dyDescent="0.25">
      <c r="A198" s="342"/>
      <c r="B198" s="342"/>
      <c r="C198" s="342"/>
      <c r="D198" s="342"/>
      <c r="E198" s="343"/>
      <c r="F198" s="65" t="s">
        <v>276</v>
      </c>
      <c r="G198" s="378">
        <v>43</v>
      </c>
      <c r="H198" s="65" t="s">
        <v>45</v>
      </c>
      <c r="I198" s="66"/>
      <c r="J198" s="66"/>
      <c r="K198" s="66"/>
      <c r="L198" s="54"/>
      <c r="M198" s="54"/>
      <c r="N198" s="49"/>
    </row>
    <row r="199" spans="1:18" s="39" customFormat="1" ht="20.100000000000001" hidden="1" customHeight="1" x14ac:dyDescent="0.25">
      <c r="A199" s="341"/>
      <c r="B199" s="341">
        <v>34</v>
      </c>
      <c r="C199" s="341"/>
      <c r="D199" s="341"/>
      <c r="E199" s="341"/>
      <c r="F199" s="44"/>
      <c r="G199" s="377"/>
      <c r="H199" s="46" t="s">
        <v>51</v>
      </c>
      <c r="I199" s="66"/>
      <c r="J199" s="66"/>
      <c r="K199" s="66"/>
      <c r="L199" s="54"/>
      <c r="M199" s="54"/>
      <c r="N199" s="49"/>
      <c r="O199" s="36"/>
      <c r="P199" s="37"/>
      <c r="Q199" s="38"/>
      <c r="R199" s="38"/>
    </row>
    <row r="200" spans="1:18" s="39" customFormat="1" ht="20.100000000000001" hidden="1" customHeight="1" x14ac:dyDescent="0.25">
      <c r="A200" s="341"/>
      <c r="B200" s="341"/>
      <c r="C200" s="341">
        <v>343</v>
      </c>
      <c r="D200" s="341"/>
      <c r="E200" s="341"/>
      <c r="F200" s="44"/>
      <c r="G200" s="377"/>
      <c r="H200" s="46" t="s">
        <v>52</v>
      </c>
      <c r="I200" s="77"/>
      <c r="J200" s="77"/>
      <c r="K200" s="77"/>
      <c r="L200" s="54"/>
      <c r="M200" s="54"/>
      <c r="N200" s="49"/>
      <c r="O200" s="36"/>
      <c r="P200" s="37"/>
      <c r="Q200" s="38"/>
      <c r="R200" s="38"/>
    </row>
    <row r="201" spans="1:18" ht="20.100000000000001" hidden="1" customHeight="1" x14ac:dyDescent="0.25">
      <c r="A201" s="342"/>
      <c r="B201" s="342"/>
      <c r="C201" s="342"/>
      <c r="D201" s="342">
        <v>3431</v>
      </c>
      <c r="E201" s="342"/>
      <c r="F201" s="57"/>
      <c r="G201" s="378">
        <v>43</v>
      </c>
      <c r="H201" s="58" t="s">
        <v>53</v>
      </c>
      <c r="I201" s="66"/>
      <c r="J201" s="66"/>
      <c r="K201" s="66"/>
      <c r="L201" s="54"/>
      <c r="M201" s="54"/>
      <c r="N201" s="49"/>
    </row>
    <row r="202" spans="1:18" ht="20.100000000000001" hidden="1" customHeight="1" x14ac:dyDescent="0.25">
      <c r="A202" s="342"/>
      <c r="B202" s="342"/>
      <c r="C202" s="342"/>
      <c r="D202" s="342"/>
      <c r="E202" s="343" t="s">
        <v>277</v>
      </c>
      <c r="F202" s="65"/>
      <c r="G202" s="378">
        <v>43</v>
      </c>
      <c r="H202" s="65" t="s">
        <v>278</v>
      </c>
      <c r="I202" s="66"/>
      <c r="J202" s="66"/>
      <c r="K202" s="66"/>
      <c r="L202" s="54"/>
      <c r="M202" s="54"/>
      <c r="N202" s="49"/>
    </row>
    <row r="203" spans="1:18" ht="20.100000000000001" hidden="1" customHeight="1" x14ac:dyDescent="0.25">
      <c r="A203" s="342"/>
      <c r="B203" s="342"/>
      <c r="C203" s="342"/>
      <c r="D203" s="342"/>
      <c r="E203" s="343"/>
      <c r="F203" s="65" t="s">
        <v>279</v>
      </c>
      <c r="G203" s="378">
        <v>43</v>
      </c>
      <c r="H203" s="65" t="s">
        <v>278</v>
      </c>
      <c r="I203" s="66"/>
      <c r="J203" s="66"/>
      <c r="K203" s="66"/>
      <c r="L203" s="54"/>
      <c r="M203" s="54"/>
      <c r="N203" s="49"/>
    </row>
    <row r="204" spans="1:18" ht="20.100000000000001" hidden="1" customHeight="1" x14ac:dyDescent="0.25">
      <c r="A204" s="342"/>
      <c r="B204" s="342"/>
      <c r="C204" s="342"/>
      <c r="D204" s="342"/>
      <c r="E204" s="343" t="s">
        <v>280</v>
      </c>
      <c r="F204" s="65"/>
      <c r="G204" s="378">
        <v>43</v>
      </c>
      <c r="H204" s="65" t="s">
        <v>281</v>
      </c>
      <c r="I204" s="66"/>
      <c r="J204" s="66"/>
      <c r="K204" s="66"/>
      <c r="L204" s="54"/>
      <c r="M204" s="54"/>
      <c r="N204" s="49"/>
    </row>
    <row r="205" spans="1:18" ht="20.100000000000001" hidden="1" customHeight="1" x14ac:dyDescent="0.25">
      <c r="A205" s="342"/>
      <c r="B205" s="342"/>
      <c r="C205" s="342"/>
      <c r="D205" s="342"/>
      <c r="E205" s="343"/>
      <c r="F205" s="65" t="s">
        <v>282</v>
      </c>
      <c r="G205" s="378">
        <v>43</v>
      </c>
      <c r="H205" s="65" t="s">
        <v>281</v>
      </c>
      <c r="I205" s="66"/>
      <c r="J205" s="66"/>
      <c r="K205" s="66"/>
      <c r="L205" s="54"/>
      <c r="M205" s="54"/>
      <c r="N205" s="49"/>
    </row>
    <row r="206" spans="1:18" ht="20.100000000000001" hidden="1" customHeight="1" x14ac:dyDescent="0.25">
      <c r="A206" s="342"/>
      <c r="B206" s="342"/>
      <c r="C206" s="342"/>
      <c r="D206" s="342">
        <v>3433</v>
      </c>
      <c r="E206" s="343"/>
      <c r="F206" s="65"/>
      <c r="G206" s="378">
        <v>43</v>
      </c>
      <c r="H206" s="65" t="s">
        <v>54</v>
      </c>
      <c r="I206" s="66"/>
      <c r="J206" s="66"/>
      <c r="K206" s="66"/>
      <c r="L206" s="54"/>
      <c r="M206" s="54"/>
      <c r="N206" s="49"/>
    </row>
    <row r="207" spans="1:18" ht="20.100000000000001" hidden="1" customHeight="1" x14ac:dyDescent="0.25">
      <c r="A207" s="342"/>
      <c r="B207" s="342"/>
      <c r="C207" s="342"/>
      <c r="D207" s="342"/>
      <c r="E207" s="343" t="s">
        <v>283</v>
      </c>
      <c r="F207" s="65"/>
      <c r="G207" s="378">
        <v>43</v>
      </c>
      <c r="H207" s="65" t="s">
        <v>54</v>
      </c>
      <c r="I207" s="66"/>
      <c r="J207" s="66"/>
      <c r="K207" s="66"/>
      <c r="L207" s="54"/>
      <c r="M207" s="54"/>
      <c r="N207" s="49"/>
    </row>
    <row r="208" spans="1:18" ht="20.100000000000001" hidden="1" customHeight="1" x14ac:dyDescent="0.25">
      <c r="A208" s="342"/>
      <c r="B208" s="342"/>
      <c r="C208" s="342"/>
      <c r="D208" s="342"/>
      <c r="E208" s="343"/>
      <c r="F208" s="65" t="s">
        <v>284</v>
      </c>
      <c r="G208" s="378">
        <v>43</v>
      </c>
      <c r="H208" s="65" t="s">
        <v>54</v>
      </c>
      <c r="I208" s="66"/>
      <c r="J208" s="66"/>
      <c r="K208" s="66"/>
      <c r="L208" s="54"/>
      <c r="M208" s="54"/>
      <c r="N208" s="49"/>
    </row>
    <row r="209" spans="1:18" s="39" customFormat="1" ht="28.5" hidden="1" customHeight="1" x14ac:dyDescent="0.25">
      <c r="A209" s="341"/>
      <c r="B209" s="341">
        <v>37</v>
      </c>
      <c r="C209" s="341"/>
      <c r="D209" s="341"/>
      <c r="E209" s="341"/>
      <c r="F209" s="44"/>
      <c r="G209" s="378"/>
      <c r="H209" s="46" t="s">
        <v>55</v>
      </c>
      <c r="I209" s="77"/>
      <c r="J209" s="77"/>
      <c r="K209" s="77"/>
      <c r="L209" s="54"/>
      <c r="M209" s="54"/>
      <c r="N209" s="49"/>
      <c r="O209" s="36"/>
      <c r="P209" s="37"/>
      <c r="Q209" s="38"/>
      <c r="R209" s="38"/>
    </row>
    <row r="210" spans="1:18" s="39" customFormat="1" ht="28.5" hidden="1" customHeight="1" x14ac:dyDescent="0.25">
      <c r="A210" s="341"/>
      <c r="B210" s="341"/>
      <c r="C210" s="341">
        <v>372</v>
      </c>
      <c r="D210" s="341"/>
      <c r="E210" s="341"/>
      <c r="F210" s="44"/>
      <c r="G210" s="378"/>
      <c r="H210" s="46" t="s">
        <v>56</v>
      </c>
      <c r="I210" s="77"/>
      <c r="J210" s="77"/>
      <c r="K210" s="77"/>
      <c r="L210" s="54"/>
      <c r="M210" s="54"/>
      <c r="N210" s="49"/>
      <c r="O210" s="36"/>
      <c r="P210" s="37"/>
      <c r="Q210" s="38"/>
      <c r="R210" s="38"/>
    </row>
    <row r="211" spans="1:18" ht="20.100000000000001" hidden="1" customHeight="1" x14ac:dyDescent="0.25">
      <c r="A211" s="342"/>
      <c r="B211" s="342"/>
      <c r="C211" s="342"/>
      <c r="D211" s="342">
        <v>3721</v>
      </c>
      <c r="E211" s="342"/>
      <c r="F211" s="57"/>
      <c r="G211" s="378">
        <v>43</v>
      </c>
      <c r="H211" s="58" t="s">
        <v>285</v>
      </c>
      <c r="I211" s="66"/>
      <c r="J211" s="66"/>
      <c r="K211" s="66"/>
      <c r="L211" s="54"/>
      <c r="M211" s="54"/>
      <c r="N211" s="49"/>
    </row>
    <row r="212" spans="1:18" ht="20.100000000000001" hidden="1" customHeight="1" x14ac:dyDescent="0.25">
      <c r="A212" s="342"/>
      <c r="B212" s="342"/>
      <c r="C212" s="342"/>
      <c r="D212" s="342"/>
      <c r="E212" s="343" t="s">
        <v>286</v>
      </c>
      <c r="F212" s="65"/>
      <c r="G212" s="378">
        <v>43</v>
      </c>
      <c r="H212" s="65" t="s">
        <v>287</v>
      </c>
      <c r="I212" s="66"/>
      <c r="J212" s="66"/>
      <c r="K212" s="66"/>
      <c r="L212" s="54"/>
      <c r="M212" s="54"/>
      <c r="N212" s="49"/>
    </row>
    <row r="213" spans="1:18" ht="20.100000000000001" hidden="1" customHeight="1" x14ac:dyDescent="0.25">
      <c r="A213" s="342"/>
      <c r="B213" s="342"/>
      <c r="C213" s="342"/>
      <c r="D213" s="342"/>
      <c r="E213" s="343"/>
      <c r="F213" s="65" t="s">
        <v>288</v>
      </c>
      <c r="G213" s="378">
        <v>43</v>
      </c>
      <c r="H213" s="65" t="s">
        <v>287</v>
      </c>
      <c r="I213" s="66"/>
      <c r="J213" s="66"/>
      <c r="K213" s="66"/>
      <c r="L213" s="54"/>
      <c r="M213" s="54"/>
      <c r="N213" s="49"/>
    </row>
    <row r="214" spans="1:18" ht="20.100000000000001" hidden="1" customHeight="1" x14ac:dyDescent="0.25">
      <c r="A214" s="342"/>
      <c r="B214" s="341">
        <v>38</v>
      </c>
      <c r="C214" s="342"/>
      <c r="D214" s="342"/>
      <c r="E214" s="343"/>
      <c r="F214" s="65"/>
      <c r="G214" s="378"/>
      <c r="H214" s="75" t="s">
        <v>57</v>
      </c>
      <c r="I214" s="77"/>
      <c r="J214" s="77"/>
      <c r="K214" s="77"/>
      <c r="L214" s="54"/>
      <c r="M214" s="54"/>
      <c r="N214" s="49"/>
    </row>
    <row r="215" spans="1:18" s="39" customFormat="1" ht="20.100000000000001" hidden="1" customHeight="1" x14ac:dyDescent="0.25">
      <c r="A215" s="341"/>
      <c r="B215" s="341"/>
      <c r="C215" s="341">
        <v>381</v>
      </c>
      <c r="D215" s="341"/>
      <c r="E215" s="348"/>
      <c r="F215" s="75"/>
      <c r="G215" s="378"/>
      <c r="H215" s="75" t="s">
        <v>58</v>
      </c>
      <c r="I215" s="77"/>
      <c r="J215" s="77"/>
      <c r="K215" s="77"/>
      <c r="L215" s="54"/>
      <c r="M215" s="54"/>
      <c r="N215" s="49"/>
      <c r="O215" s="36"/>
      <c r="P215" s="37"/>
      <c r="Q215" s="38"/>
      <c r="R215" s="38"/>
    </row>
    <row r="216" spans="1:18" ht="28.5" hidden="1" customHeight="1" x14ac:dyDescent="0.25">
      <c r="A216" s="342"/>
      <c r="B216" s="342"/>
      <c r="C216" s="342"/>
      <c r="D216" s="342">
        <v>3811</v>
      </c>
      <c r="E216" s="343"/>
      <c r="F216" s="65"/>
      <c r="G216" s="378">
        <v>43</v>
      </c>
      <c r="H216" s="65" t="s">
        <v>57</v>
      </c>
      <c r="I216" s="66"/>
      <c r="J216" s="66"/>
      <c r="K216" s="66"/>
      <c r="L216" s="54"/>
      <c r="M216" s="54"/>
      <c r="N216" s="49"/>
    </row>
    <row r="217" spans="1:18" s="296" customFormat="1" ht="21" customHeight="1" x14ac:dyDescent="0.25">
      <c r="A217" s="410"/>
      <c r="B217" s="410"/>
      <c r="C217" s="410"/>
      <c r="D217" s="410"/>
      <c r="E217" s="410"/>
      <c r="F217" s="411"/>
      <c r="G217" s="412"/>
      <c r="H217" s="411" t="s">
        <v>456</v>
      </c>
      <c r="I217" s="411"/>
      <c r="J217" s="411"/>
      <c r="K217" s="411"/>
      <c r="L217" s="54"/>
      <c r="M217" s="54"/>
      <c r="N217" s="49"/>
      <c r="O217" s="26"/>
      <c r="P217" s="27"/>
      <c r="Q217" s="28"/>
      <c r="R217" s="28"/>
    </row>
    <row r="218" spans="1:18" s="296" customFormat="1" ht="20.100000000000001" customHeight="1" x14ac:dyDescent="0.25">
      <c r="A218" s="341">
        <v>3</v>
      </c>
      <c r="B218" s="341"/>
      <c r="C218" s="341"/>
      <c r="D218" s="341"/>
      <c r="E218" s="348"/>
      <c r="F218" s="75"/>
      <c r="G218" s="380"/>
      <c r="H218" s="75" t="s">
        <v>82</v>
      </c>
      <c r="I218" s="77">
        <f>I219+I233</f>
        <v>232000</v>
      </c>
      <c r="J218" s="77">
        <f t="shared" ref="J218:K218" si="11">J219+J233</f>
        <v>0</v>
      </c>
      <c r="K218" s="77">
        <f t="shared" si="11"/>
        <v>232000</v>
      </c>
      <c r="L218" s="54">
        <v>0</v>
      </c>
      <c r="M218" s="54"/>
      <c r="N218" s="49"/>
      <c r="O218" s="26"/>
      <c r="P218" s="27"/>
      <c r="Q218" s="28"/>
      <c r="R218" s="28"/>
    </row>
    <row r="219" spans="1:18" s="296" customFormat="1" ht="20.100000000000001" customHeight="1" x14ac:dyDescent="0.25">
      <c r="A219" s="342"/>
      <c r="B219" s="341">
        <v>31</v>
      </c>
      <c r="C219" s="341"/>
      <c r="D219" s="341"/>
      <c r="E219" s="348"/>
      <c r="F219" s="75"/>
      <c r="G219" s="380"/>
      <c r="H219" s="75" t="s">
        <v>13</v>
      </c>
      <c r="I219" s="77">
        <f>I220+I224</f>
        <v>216500</v>
      </c>
      <c r="J219" s="77">
        <f>J220+J224</f>
        <v>0</v>
      </c>
      <c r="K219" s="77">
        <f>K220+K224</f>
        <v>216500</v>
      </c>
      <c r="L219" s="54">
        <v>0</v>
      </c>
      <c r="M219" s="54"/>
      <c r="N219" s="49"/>
      <c r="O219" s="26"/>
      <c r="P219" s="27"/>
      <c r="Q219" s="28"/>
      <c r="R219" s="28"/>
    </row>
    <row r="220" spans="1:18" s="296" customFormat="1" ht="20.100000000000001" customHeight="1" x14ac:dyDescent="0.25">
      <c r="A220" s="342"/>
      <c r="B220" s="341"/>
      <c r="C220" s="341">
        <v>311</v>
      </c>
      <c r="D220" s="341"/>
      <c r="E220" s="348"/>
      <c r="F220" s="75"/>
      <c r="G220" s="378" t="s">
        <v>457</v>
      </c>
      <c r="H220" s="75" t="s">
        <v>14</v>
      </c>
      <c r="I220" s="77">
        <f>I221</f>
        <v>185000</v>
      </c>
      <c r="J220" s="77">
        <f t="shared" ref="J220:K222" si="12">J221</f>
        <v>0</v>
      </c>
      <c r="K220" s="77">
        <f t="shared" si="12"/>
        <v>185000</v>
      </c>
      <c r="L220" s="54">
        <v>0</v>
      </c>
      <c r="M220" s="54"/>
      <c r="N220" s="49"/>
      <c r="O220" s="26"/>
      <c r="P220" s="27"/>
      <c r="Q220" s="28"/>
      <c r="R220" s="28"/>
    </row>
    <row r="221" spans="1:18" s="296" customFormat="1" ht="20.100000000000001" hidden="1" customHeight="1" x14ac:dyDescent="0.25">
      <c r="A221" s="342"/>
      <c r="B221" s="342"/>
      <c r="C221" s="342"/>
      <c r="D221" s="342">
        <v>3111</v>
      </c>
      <c r="E221" s="343"/>
      <c r="F221" s="65"/>
      <c r="G221" s="378" t="s">
        <v>457</v>
      </c>
      <c r="H221" s="65" t="s">
        <v>15</v>
      </c>
      <c r="I221" s="66">
        <f>I222</f>
        <v>185000</v>
      </c>
      <c r="J221" s="66">
        <f t="shared" si="12"/>
        <v>0</v>
      </c>
      <c r="K221" s="66">
        <f t="shared" si="12"/>
        <v>185000</v>
      </c>
      <c r="L221" s="54">
        <v>0</v>
      </c>
      <c r="M221" s="54"/>
      <c r="N221" s="49"/>
      <c r="O221" s="26"/>
      <c r="P221" s="27"/>
      <c r="Q221" s="28"/>
      <c r="R221" s="28"/>
    </row>
    <row r="222" spans="1:18" s="296" customFormat="1" ht="20.100000000000001" hidden="1" customHeight="1" x14ac:dyDescent="0.25">
      <c r="A222" s="342"/>
      <c r="B222" s="342"/>
      <c r="C222" s="342"/>
      <c r="D222" s="342"/>
      <c r="E222" s="343" t="s">
        <v>291</v>
      </c>
      <c r="F222" s="65"/>
      <c r="G222" s="378" t="s">
        <v>457</v>
      </c>
      <c r="H222" s="65" t="s">
        <v>292</v>
      </c>
      <c r="I222" s="66">
        <f>I223</f>
        <v>185000</v>
      </c>
      <c r="J222" s="66">
        <f t="shared" si="12"/>
        <v>0</v>
      </c>
      <c r="K222" s="66">
        <f t="shared" si="12"/>
        <v>185000</v>
      </c>
      <c r="L222" s="54">
        <v>0</v>
      </c>
      <c r="M222" s="54"/>
      <c r="N222" s="49"/>
      <c r="O222" s="26"/>
      <c r="P222" s="27"/>
      <c r="Q222" s="28"/>
      <c r="R222" s="28"/>
    </row>
    <row r="223" spans="1:18" s="296" customFormat="1" ht="28.5" hidden="1" customHeight="1" x14ac:dyDescent="0.25">
      <c r="A223" s="342"/>
      <c r="B223" s="342"/>
      <c r="C223" s="342"/>
      <c r="D223" s="342"/>
      <c r="E223" s="343"/>
      <c r="F223" s="65" t="s">
        <v>458</v>
      </c>
      <c r="G223" s="378" t="s">
        <v>457</v>
      </c>
      <c r="H223" s="65" t="s">
        <v>459</v>
      </c>
      <c r="I223" s="66">
        <v>185000</v>
      </c>
      <c r="J223" s="66">
        <f>K223-I223</f>
        <v>0</v>
      </c>
      <c r="K223" s="66">
        <v>185000</v>
      </c>
      <c r="L223" s="54">
        <v>0</v>
      </c>
      <c r="M223" s="54"/>
      <c r="N223" s="49"/>
      <c r="O223" s="26"/>
      <c r="P223" s="27"/>
      <c r="Q223" s="28"/>
      <c r="R223" s="28"/>
    </row>
    <row r="224" spans="1:18" s="296" customFormat="1" ht="20.100000000000001" customHeight="1" x14ac:dyDescent="0.25">
      <c r="A224" s="342"/>
      <c r="B224" s="342"/>
      <c r="C224" s="341">
        <v>313</v>
      </c>
      <c r="D224" s="341"/>
      <c r="E224" s="348"/>
      <c r="F224" s="75"/>
      <c r="G224" s="378" t="s">
        <v>457</v>
      </c>
      <c r="H224" s="75" t="s">
        <v>101</v>
      </c>
      <c r="I224" s="77">
        <f>I225+I230</f>
        <v>31500</v>
      </c>
      <c r="J224" s="77">
        <f t="shared" ref="J224:K224" si="13">J225+J230</f>
        <v>0</v>
      </c>
      <c r="K224" s="77">
        <f t="shared" si="13"/>
        <v>31500</v>
      </c>
      <c r="L224" s="54">
        <v>0</v>
      </c>
      <c r="M224" s="54"/>
      <c r="N224" s="49"/>
      <c r="O224" s="26"/>
      <c r="P224" s="27"/>
      <c r="Q224" s="28"/>
      <c r="R224" s="28"/>
    </row>
    <row r="225" spans="1:18" s="296" customFormat="1" ht="20.100000000000001" hidden="1" customHeight="1" x14ac:dyDescent="0.25">
      <c r="A225" s="342"/>
      <c r="B225" s="342"/>
      <c r="C225" s="342"/>
      <c r="D225" s="342">
        <v>3132</v>
      </c>
      <c r="E225" s="343"/>
      <c r="F225" s="65"/>
      <c r="G225" s="378" t="s">
        <v>457</v>
      </c>
      <c r="H225" s="65" t="s">
        <v>20</v>
      </c>
      <c r="I225" s="66">
        <f>I226+I228</f>
        <v>28300</v>
      </c>
      <c r="J225" s="66">
        <f t="shared" ref="J225:K225" si="14">J226+J228</f>
        <v>3200</v>
      </c>
      <c r="K225" s="66">
        <f t="shared" si="14"/>
        <v>31500</v>
      </c>
      <c r="L225" s="54">
        <v>0</v>
      </c>
      <c r="M225" s="54"/>
      <c r="N225" s="49"/>
      <c r="O225" s="26"/>
      <c r="P225" s="27"/>
      <c r="Q225" s="28"/>
      <c r="R225" s="28"/>
    </row>
    <row r="226" spans="1:18" s="296" customFormat="1" ht="20.100000000000001" hidden="1" customHeight="1" x14ac:dyDescent="0.25">
      <c r="A226" s="342"/>
      <c r="B226" s="342"/>
      <c r="C226" s="342"/>
      <c r="D226" s="342"/>
      <c r="E226" s="343" t="s">
        <v>302</v>
      </c>
      <c r="F226" s="65"/>
      <c r="G226" s="378" t="s">
        <v>457</v>
      </c>
      <c r="H226" s="65" t="s">
        <v>20</v>
      </c>
      <c r="I226" s="66">
        <f>I227</f>
        <v>27300</v>
      </c>
      <c r="J226" s="66">
        <f t="shared" ref="J226:K226" si="15">J227</f>
        <v>4200</v>
      </c>
      <c r="K226" s="66">
        <f t="shared" si="15"/>
        <v>31500</v>
      </c>
      <c r="L226" s="54">
        <v>0</v>
      </c>
      <c r="M226" s="54"/>
      <c r="N226" s="49"/>
      <c r="O226" s="26"/>
      <c r="P226" s="27"/>
      <c r="Q226" s="28"/>
      <c r="R226" s="28"/>
    </row>
    <row r="227" spans="1:18" s="296" customFormat="1" ht="28.5" hidden="1" customHeight="1" x14ac:dyDescent="0.25">
      <c r="A227" s="342"/>
      <c r="B227" s="342"/>
      <c r="C227" s="342"/>
      <c r="D227" s="342"/>
      <c r="E227" s="343"/>
      <c r="F227" s="65" t="s">
        <v>303</v>
      </c>
      <c r="G227" s="378" t="s">
        <v>457</v>
      </c>
      <c r="H227" s="65" t="s">
        <v>460</v>
      </c>
      <c r="I227" s="66">
        <v>27300</v>
      </c>
      <c r="J227" s="66">
        <f>K227-I227</f>
        <v>4200</v>
      </c>
      <c r="K227" s="66">
        <f>27300+4200</f>
        <v>31500</v>
      </c>
      <c r="L227" s="54">
        <v>0</v>
      </c>
      <c r="M227" s="54"/>
      <c r="N227" s="49"/>
      <c r="O227" s="26"/>
      <c r="P227" s="27"/>
      <c r="Q227" s="28"/>
      <c r="R227" s="28"/>
    </row>
    <row r="228" spans="1:18" s="296" customFormat="1" ht="30" hidden="1" customHeight="1" x14ac:dyDescent="0.25">
      <c r="A228" s="342"/>
      <c r="B228" s="342"/>
      <c r="C228" s="342"/>
      <c r="D228" s="342"/>
      <c r="E228" s="343" t="s">
        <v>304</v>
      </c>
      <c r="F228" s="65"/>
      <c r="G228" s="378" t="s">
        <v>457</v>
      </c>
      <c r="H228" s="65" t="s">
        <v>102</v>
      </c>
      <c r="I228" s="66">
        <f>I229</f>
        <v>1000</v>
      </c>
      <c r="J228" s="66">
        <f t="shared" ref="J228:K228" si="16">J229</f>
        <v>-1000</v>
      </c>
      <c r="K228" s="66">
        <f t="shared" si="16"/>
        <v>0</v>
      </c>
      <c r="L228" s="54">
        <v>0</v>
      </c>
      <c r="M228" s="54"/>
      <c r="N228" s="49"/>
      <c r="O228" s="26"/>
      <c r="P228" s="27"/>
      <c r="Q228" s="28"/>
      <c r="R228" s="28"/>
    </row>
    <row r="229" spans="1:18" s="296" customFormat="1" ht="30" hidden="1" customHeight="1" x14ac:dyDescent="0.25">
      <c r="A229" s="342"/>
      <c r="B229" s="342"/>
      <c r="C229" s="342"/>
      <c r="D229" s="342"/>
      <c r="E229" s="343"/>
      <c r="F229" s="65" t="s">
        <v>305</v>
      </c>
      <c r="G229" s="378" t="s">
        <v>457</v>
      </c>
      <c r="H229" s="65" t="s">
        <v>460</v>
      </c>
      <c r="I229" s="66">
        <v>1000</v>
      </c>
      <c r="J229" s="66">
        <f>K229-I229</f>
        <v>-1000</v>
      </c>
      <c r="K229" s="66">
        <v>0</v>
      </c>
      <c r="L229" s="54">
        <v>0</v>
      </c>
      <c r="M229" s="54"/>
      <c r="N229" s="49"/>
      <c r="O229" s="26"/>
      <c r="P229" s="27"/>
      <c r="Q229" s="28"/>
      <c r="R229" s="28"/>
    </row>
    <row r="230" spans="1:18" s="296" customFormat="1" ht="30" hidden="1" customHeight="1" x14ac:dyDescent="0.25">
      <c r="A230" s="342"/>
      <c r="B230" s="342"/>
      <c r="C230" s="342"/>
      <c r="D230" s="342">
        <v>3133</v>
      </c>
      <c r="E230" s="343"/>
      <c r="F230" s="65"/>
      <c r="G230" s="378" t="s">
        <v>457</v>
      </c>
      <c r="H230" s="65" t="s">
        <v>21</v>
      </c>
      <c r="I230" s="66">
        <f>I231</f>
        <v>3200</v>
      </c>
      <c r="J230" s="66">
        <f t="shared" ref="J230:K231" si="17">J231</f>
        <v>-3200</v>
      </c>
      <c r="K230" s="66">
        <f t="shared" si="17"/>
        <v>0</v>
      </c>
      <c r="L230" s="54">
        <v>0</v>
      </c>
      <c r="M230" s="54"/>
      <c r="N230" s="49"/>
      <c r="O230" s="26"/>
      <c r="P230" s="27"/>
      <c r="Q230" s="28"/>
      <c r="R230" s="28"/>
    </row>
    <row r="231" spans="1:18" s="296" customFormat="1" ht="30" hidden="1" customHeight="1" x14ac:dyDescent="0.25">
      <c r="A231" s="342"/>
      <c r="B231" s="342"/>
      <c r="C231" s="342"/>
      <c r="D231" s="342"/>
      <c r="E231" s="343" t="s">
        <v>306</v>
      </c>
      <c r="F231" s="65"/>
      <c r="G231" s="378" t="s">
        <v>457</v>
      </c>
      <c r="H231" s="65" t="s">
        <v>21</v>
      </c>
      <c r="I231" s="66">
        <f>I232</f>
        <v>3200</v>
      </c>
      <c r="J231" s="66">
        <f t="shared" si="17"/>
        <v>-3200</v>
      </c>
      <c r="K231" s="66">
        <f t="shared" si="17"/>
        <v>0</v>
      </c>
      <c r="L231" s="54">
        <v>0</v>
      </c>
      <c r="M231" s="54"/>
      <c r="N231" s="49"/>
      <c r="O231" s="26"/>
      <c r="P231" s="27"/>
      <c r="Q231" s="28"/>
      <c r="R231" s="28"/>
    </row>
    <row r="232" spans="1:18" s="296" customFormat="1" ht="28.5" hidden="1" customHeight="1" x14ac:dyDescent="0.25">
      <c r="A232" s="342"/>
      <c r="B232" s="342"/>
      <c r="C232" s="342"/>
      <c r="D232" s="342"/>
      <c r="E232" s="343"/>
      <c r="F232" s="65" t="s">
        <v>307</v>
      </c>
      <c r="G232" s="378">
        <v>55</v>
      </c>
      <c r="H232" s="65" t="s">
        <v>461</v>
      </c>
      <c r="I232" s="66">
        <v>3200</v>
      </c>
      <c r="J232" s="66">
        <f>K232-I232</f>
        <v>-3200</v>
      </c>
      <c r="K232" s="66">
        <v>0</v>
      </c>
      <c r="L232" s="54">
        <v>0</v>
      </c>
      <c r="M232" s="54"/>
      <c r="N232" s="49"/>
      <c r="O232" s="26"/>
      <c r="P232" s="27"/>
      <c r="Q232" s="28"/>
      <c r="R232" s="28"/>
    </row>
    <row r="233" spans="1:18" s="296" customFormat="1" ht="20.100000000000001" customHeight="1" x14ac:dyDescent="0.25">
      <c r="A233" s="342"/>
      <c r="B233" s="341">
        <v>32</v>
      </c>
      <c r="C233" s="342"/>
      <c r="D233" s="342"/>
      <c r="E233" s="343"/>
      <c r="F233" s="65"/>
      <c r="G233" s="378"/>
      <c r="H233" s="75" t="s">
        <v>22</v>
      </c>
      <c r="I233" s="77">
        <f>I234</f>
        <v>15500</v>
      </c>
      <c r="J233" s="77">
        <f t="shared" ref="J233:K236" si="18">J234</f>
        <v>0</v>
      </c>
      <c r="K233" s="77">
        <f t="shared" si="18"/>
        <v>15500</v>
      </c>
      <c r="L233" s="54">
        <v>0</v>
      </c>
      <c r="M233" s="54"/>
      <c r="N233" s="49"/>
      <c r="O233" s="26"/>
      <c r="P233" s="27"/>
      <c r="Q233" s="28"/>
      <c r="R233" s="28"/>
    </row>
    <row r="234" spans="1:18" s="296" customFormat="1" ht="20.100000000000001" customHeight="1" x14ac:dyDescent="0.25">
      <c r="A234" s="342"/>
      <c r="B234" s="342"/>
      <c r="C234" s="341">
        <v>321</v>
      </c>
      <c r="D234" s="342"/>
      <c r="E234" s="343"/>
      <c r="F234" s="65"/>
      <c r="G234" s="378" t="s">
        <v>457</v>
      </c>
      <c r="H234" s="75" t="s">
        <v>23</v>
      </c>
      <c r="I234" s="77">
        <f>I235</f>
        <v>15500</v>
      </c>
      <c r="J234" s="77">
        <f t="shared" si="18"/>
        <v>0</v>
      </c>
      <c r="K234" s="77">
        <f t="shared" si="18"/>
        <v>15500</v>
      </c>
      <c r="L234" s="54">
        <v>0</v>
      </c>
      <c r="M234" s="54"/>
      <c r="N234" s="49"/>
      <c r="O234" s="26"/>
      <c r="P234" s="27"/>
      <c r="Q234" s="28"/>
      <c r="R234" s="28"/>
    </row>
    <row r="235" spans="1:18" s="296" customFormat="1" ht="30" hidden="1" customHeight="1" x14ac:dyDescent="0.25">
      <c r="A235" s="342"/>
      <c r="B235" s="342"/>
      <c r="C235" s="342"/>
      <c r="D235" s="342">
        <v>3212</v>
      </c>
      <c r="E235" s="343"/>
      <c r="F235" s="65"/>
      <c r="G235" s="378" t="s">
        <v>457</v>
      </c>
      <c r="H235" s="65" t="s">
        <v>25</v>
      </c>
      <c r="I235" s="66">
        <f>I236</f>
        <v>15500</v>
      </c>
      <c r="J235" s="66">
        <f t="shared" si="18"/>
        <v>0</v>
      </c>
      <c r="K235" s="66">
        <f t="shared" si="18"/>
        <v>15500</v>
      </c>
      <c r="L235" s="54">
        <v>0</v>
      </c>
      <c r="M235" s="54"/>
      <c r="N235" s="49"/>
      <c r="O235" s="26"/>
      <c r="P235" s="27"/>
      <c r="Q235" s="28"/>
      <c r="R235" s="28"/>
    </row>
    <row r="236" spans="1:18" s="296" customFormat="1" ht="20.100000000000001" hidden="1" customHeight="1" x14ac:dyDescent="0.25">
      <c r="A236" s="342"/>
      <c r="B236" s="342"/>
      <c r="C236" s="342"/>
      <c r="D236" s="342"/>
      <c r="E236" s="343" t="s">
        <v>316</v>
      </c>
      <c r="F236" s="65"/>
      <c r="G236" s="378" t="s">
        <v>457</v>
      </c>
      <c r="H236" s="65" t="s">
        <v>107</v>
      </c>
      <c r="I236" s="66">
        <f>I237</f>
        <v>15500</v>
      </c>
      <c r="J236" s="66">
        <f t="shared" si="18"/>
        <v>0</v>
      </c>
      <c r="K236" s="66">
        <f t="shared" si="18"/>
        <v>15500</v>
      </c>
      <c r="L236" s="54">
        <v>0</v>
      </c>
      <c r="M236" s="54"/>
      <c r="N236" s="49"/>
      <c r="O236" s="26"/>
      <c r="P236" s="27"/>
      <c r="Q236" s="28"/>
      <c r="R236" s="28"/>
    </row>
    <row r="237" spans="1:18" s="296" customFormat="1" ht="28.5" hidden="1" customHeight="1" x14ac:dyDescent="0.25">
      <c r="A237" s="342"/>
      <c r="B237" s="342"/>
      <c r="C237" s="342"/>
      <c r="D237" s="342"/>
      <c r="E237" s="343"/>
      <c r="F237" s="65" t="s">
        <v>462</v>
      </c>
      <c r="G237" s="378">
        <v>55</v>
      </c>
      <c r="H237" s="65" t="s">
        <v>463</v>
      </c>
      <c r="I237" s="66">
        <v>15500</v>
      </c>
      <c r="J237" s="66">
        <f>K237-I237</f>
        <v>0</v>
      </c>
      <c r="K237" s="66">
        <v>15500</v>
      </c>
      <c r="L237" s="54">
        <v>0</v>
      </c>
      <c r="M237" s="54"/>
      <c r="N237" s="49"/>
      <c r="O237" s="26"/>
      <c r="P237" s="27"/>
      <c r="Q237" s="28"/>
      <c r="R237" s="28"/>
    </row>
    <row r="238" spans="1:18" s="296" customFormat="1" ht="20.25" customHeight="1" x14ac:dyDescent="0.25">
      <c r="A238" s="410"/>
      <c r="B238" s="410"/>
      <c r="C238" s="410"/>
      <c r="D238" s="410"/>
      <c r="E238" s="410"/>
      <c r="F238" s="411"/>
      <c r="G238" s="412"/>
      <c r="H238" s="411" t="s">
        <v>464</v>
      </c>
      <c r="I238" s="411"/>
      <c r="J238" s="411"/>
      <c r="K238" s="411"/>
      <c r="L238" s="54"/>
      <c r="M238" s="54"/>
      <c r="N238" s="49"/>
      <c r="O238" s="26"/>
      <c r="P238" s="27"/>
      <c r="Q238" s="28"/>
      <c r="R238" s="28"/>
    </row>
    <row r="239" spans="1:18" s="296" customFormat="1" ht="20.100000000000001" customHeight="1" x14ac:dyDescent="0.25">
      <c r="A239" s="341">
        <v>3</v>
      </c>
      <c r="B239" s="341"/>
      <c r="C239" s="341"/>
      <c r="D239" s="341"/>
      <c r="E239" s="348"/>
      <c r="F239" s="75"/>
      <c r="G239" s="380"/>
      <c r="H239" s="75" t="s">
        <v>82</v>
      </c>
      <c r="I239" s="77">
        <f>I240+I245</f>
        <v>115000</v>
      </c>
      <c r="J239" s="77">
        <f t="shared" ref="J239:K239" si="19">J240+J245</f>
        <v>0</v>
      </c>
      <c r="K239" s="77">
        <f t="shared" si="19"/>
        <v>115000</v>
      </c>
      <c r="L239" s="54">
        <v>0</v>
      </c>
      <c r="M239" s="54"/>
      <c r="N239" s="49"/>
      <c r="O239" s="26"/>
      <c r="P239" s="27"/>
      <c r="Q239" s="28"/>
      <c r="R239" s="28"/>
    </row>
    <row r="240" spans="1:18" s="296" customFormat="1" ht="20.100000000000001" customHeight="1" x14ac:dyDescent="0.25">
      <c r="A240" s="342"/>
      <c r="B240" s="341">
        <v>31</v>
      </c>
      <c r="C240" s="341"/>
      <c r="D240" s="341"/>
      <c r="E240" s="348"/>
      <c r="F240" s="75"/>
      <c r="G240" s="380"/>
      <c r="H240" s="75" t="s">
        <v>13</v>
      </c>
      <c r="I240" s="77">
        <f>I241</f>
        <v>100000</v>
      </c>
      <c r="J240" s="77">
        <f t="shared" ref="J240:K243" si="20">J241</f>
        <v>0</v>
      </c>
      <c r="K240" s="77">
        <f t="shared" si="20"/>
        <v>100000</v>
      </c>
      <c r="L240" s="54">
        <v>0</v>
      </c>
      <c r="M240" s="54"/>
      <c r="N240" s="49"/>
      <c r="O240" s="26"/>
      <c r="P240" s="27"/>
      <c r="Q240" s="28"/>
      <c r="R240" s="28"/>
    </row>
    <row r="241" spans="1:18" s="296" customFormat="1" ht="20.100000000000001" customHeight="1" x14ac:dyDescent="0.25">
      <c r="A241" s="342"/>
      <c r="B241" s="341"/>
      <c r="C241" s="341">
        <v>311</v>
      </c>
      <c r="D241" s="341"/>
      <c r="E241" s="348"/>
      <c r="F241" s="75"/>
      <c r="G241" s="378" t="s">
        <v>457</v>
      </c>
      <c r="H241" s="75" t="s">
        <v>14</v>
      </c>
      <c r="I241" s="77">
        <f>I242</f>
        <v>100000</v>
      </c>
      <c r="J241" s="77">
        <f t="shared" si="20"/>
        <v>0</v>
      </c>
      <c r="K241" s="77">
        <f t="shared" si="20"/>
        <v>100000</v>
      </c>
      <c r="L241" s="54">
        <v>0</v>
      </c>
      <c r="M241" s="54"/>
      <c r="N241" s="49"/>
      <c r="O241" s="26"/>
      <c r="P241" s="27"/>
      <c r="Q241" s="28"/>
      <c r="R241" s="28"/>
    </row>
    <row r="242" spans="1:18" s="296" customFormat="1" ht="20.100000000000001" hidden="1" customHeight="1" x14ac:dyDescent="0.25">
      <c r="A242" s="342"/>
      <c r="B242" s="342"/>
      <c r="C242" s="342"/>
      <c r="D242" s="342">
        <v>3111</v>
      </c>
      <c r="E242" s="343"/>
      <c r="F242" s="65"/>
      <c r="G242" s="378" t="s">
        <v>457</v>
      </c>
      <c r="H242" s="65" t="s">
        <v>15</v>
      </c>
      <c r="I242" s="66">
        <f>I243</f>
        <v>100000</v>
      </c>
      <c r="J242" s="66">
        <f t="shared" si="20"/>
        <v>0</v>
      </c>
      <c r="K242" s="66">
        <f t="shared" si="20"/>
        <v>100000</v>
      </c>
      <c r="L242" s="54">
        <v>0</v>
      </c>
      <c r="M242" s="54"/>
      <c r="N242" s="49"/>
      <c r="O242" s="26"/>
      <c r="P242" s="27"/>
      <c r="Q242" s="28"/>
      <c r="R242" s="28"/>
    </row>
    <row r="243" spans="1:18" s="296" customFormat="1" ht="20.100000000000001" hidden="1" customHeight="1" x14ac:dyDescent="0.25">
      <c r="A243" s="342"/>
      <c r="B243" s="342"/>
      <c r="C243" s="342"/>
      <c r="D243" s="342"/>
      <c r="E243" s="343" t="s">
        <v>291</v>
      </c>
      <c r="F243" s="65"/>
      <c r="G243" s="378" t="s">
        <v>457</v>
      </c>
      <c r="H243" s="65" t="s">
        <v>292</v>
      </c>
      <c r="I243" s="66">
        <f>I244</f>
        <v>100000</v>
      </c>
      <c r="J243" s="66">
        <f t="shared" si="20"/>
        <v>0</v>
      </c>
      <c r="K243" s="66">
        <f t="shared" si="20"/>
        <v>100000</v>
      </c>
      <c r="L243" s="54">
        <v>0</v>
      </c>
      <c r="M243" s="54"/>
      <c r="N243" s="49"/>
      <c r="O243" s="26"/>
      <c r="P243" s="27"/>
      <c r="Q243" s="28"/>
      <c r="R243" s="28"/>
    </row>
    <row r="244" spans="1:18" s="296" customFormat="1" ht="28.5" hidden="1" customHeight="1" x14ac:dyDescent="0.25">
      <c r="A244" s="342"/>
      <c r="B244" s="342"/>
      <c r="C244" s="342"/>
      <c r="D244" s="342"/>
      <c r="E244" s="343"/>
      <c r="F244" s="65" t="s">
        <v>293</v>
      </c>
      <c r="G244" s="378">
        <v>55</v>
      </c>
      <c r="H244" s="65" t="s">
        <v>459</v>
      </c>
      <c r="I244" s="66">
        <v>100000</v>
      </c>
      <c r="J244" s="66">
        <f>K244-I244</f>
        <v>0</v>
      </c>
      <c r="K244" s="66">
        <v>100000</v>
      </c>
      <c r="L244" s="54">
        <v>0</v>
      </c>
      <c r="M244" s="54"/>
      <c r="N244" s="49"/>
      <c r="O244" s="26"/>
      <c r="P244" s="27"/>
      <c r="Q244" s="28"/>
      <c r="R244" s="28"/>
    </row>
    <row r="245" spans="1:18" s="296" customFormat="1" ht="20.100000000000001" customHeight="1" x14ac:dyDescent="0.25">
      <c r="A245" s="342"/>
      <c r="B245" s="341">
        <v>32</v>
      </c>
      <c r="C245" s="341"/>
      <c r="D245" s="342"/>
      <c r="E245" s="343"/>
      <c r="F245" s="65"/>
      <c r="G245" s="378"/>
      <c r="H245" s="75" t="s">
        <v>22</v>
      </c>
      <c r="I245" s="77">
        <f>I246</f>
        <v>15000</v>
      </c>
      <c r="J245" s="77">
        <f t="shared" ref="J245:K248" si="21">J246</f>
        <v>0</v>
      </c>
      <c r="K245" s="77">
        <f t="shared" si="21"/>
        <v>15000</v>
      </c>
      <c r="L245" s="54">
        <v>0</v>
      </c>
      <c r="M245" s="54"/>
      <c r="N245" s="49"/>
      <c r="O245" s="26"/>
      <c r="P245" s="27"/>
      <c r="Q245" s="28"/>
      <c r="R245" s="28"/>
    </row>
    <row r="246" spans="1:18" s="296" customFormat="1" ht="20.100000000000001" customHeight="1" x14ac:dyDescent="0.25">
      <c r="A246" s="342"/>
      <c r="B246" s="341"/>
      <c r="C246" s="341">
        <v>321</v>
      </c>
      <c r="D246" s="342"/>
      <c r="E246" s="343"/>
      <c r="F246" s="65"/>
      <c r="G246" s="378" t="s">
        <v>457</v>
      </c>
      <c r="H246" s="75" t="s">
        <v>23</v>
      </c>
      <c r="I246" s="77">
        <f>I247</f>
        <v>15000</v>
      </c>
      <c r="J246" s="77">
        <f t="shared" si="21"/>
        <v>0</v>
      </c>
      <c r="K246" s="77">
        <f t="shared" si="21"/>
        <v>15000</v>
      </c>
      <c r="L246" s="54">
        <v>0</v>
      </c>
      <c r="M246" s="54"/>
      <c r="N246" s="49"/>
      <c r="O246" s="26"/>
      <c r="P246" s="27"/>
      <c r="Q246" s="28"/>
      <c r="R246" s="28"/>
    </row>
    <row r="247" spans="1:18" s="296" customFormat="1" ht="30" hidden="1" customHeight="1" x14ac:dyDescent="0.25">
      <c r="A247" s="342"/>
      <c r="B247" s="342"/>
      <c r="C247" s="342"/>
      <c r="D247" s="342">
        <v>3212</v>
      </c>
      <c r="E247" s="343"/>
      <c r="F247" s="65"/>
      <c r="G247" s="378" t="s">
        <v>457</v>
      </c>
      <c r="H247" s="65" t="s">
        <v>25</v>
      </c>
      <c r="I247" s="66">
        <f>I248</f>
        <v>15000</v>
      </c>
      <c r="J247" s="66">
        <f t="shared" si="21"/>
        <v>0</v>
      </c>
      <c r="K247" s="66">
        <f t="shared" si="21"/>
        <v>15000</v>
      </c>
      <c r="L247" s="54">
        <v>0</v>
      </c>
      <c r="M247" s="54"/>
      <c r="N247" s="49"/>
      <c r="O247" s="26"/>
      <c r="P247" s="27"/>
      <c r="Q247" s="28"/>
      <c r="R247" s="28"/>
    </row>
    <row r="248" spans="1:18" s="296" customFormat="1" ht="20.100000000000001" hidden="1" customHeight="1" x14ac:dyDescent="0.25">
      <c r="A248" s="342"/>
      <c r="B248" s="342"/>
      <c r="C248" s="342"/>
      <c r="D248" s="342"/>
      <c r="E248" s="343" t="s">
        <v>316</v>
      </c>
      <c r="F248" s="65"/>
      <c r="G248" s="378" t="s">
        <v>457</v>
      </c>
      <c r="H248" s="65" t="s">
        <v>107</v>
      </c>
      <c r="I248" s="66">
        <f>I249</f>
        <v>15000</v>
      </c>
      <c r="J248" s="66">
        <f t="shared" si="21"/>
        <v>0</v>
      </c>
      <c r="K248" s="66">
        <f t="shared" si="21"/>
        <v>15000</v>
      </c>
      <c r="L248" s="54">
        <v>0</v>
      </c>
      <c r="M248" s="54"/>
      <c r="N248" s="49"/>
      <c r="O248" s="26"/>
      <c r="P248" s="27"/>
      <c r="Q248" s="28"/>
      <c r="R248" s="28"/>
    </row>
    <row r="249" spans="1:18" s="296" customFormat="1" ht="28.5" hidden="1" customHeight="1" x14ac:dyDescent="0.25">
      <c r="A249" s="342"/>
      <c r="B249" s="342"/>
      <c r="C249" s="342"/>
      <c r="D249" s="342"/>
      <c r="E249" s="343"/>
      <c r="F249" s="65" t="s">
        <v>317</v>
      </c>
      <c r="G249" s="378">
        <v>55</v>
      </c>
      <c r="H249" s="65" t="s">
        <v>463</v>
      </c>
      <c r="I249" s="66">
        <v>15000</v>
      </c>
      <c r="J249" s="66">
        <f>K249-I249</f>
        <v>0</v>
      </c>
      <c r="K249" s="66">
        <v>15000</v>
      </c>
      <c r="L249" s="54">
        <v>0</v>
      </c>
      <c r="M249" s="54"/>
      <c r="N249" s="49"/>
      <c r="O249" s="26"/>
      <c r="P249" s="27"/>
      <c r="Q249" s="28"/>
      <c r="R249" s="28"/>
    </row>
    <row r="250" spans="1:18" ht="32.25" hidden="1" customHeight="1" x14ac:dyDescent="0.25">
      <c r="A250" s="350"/>
      <c r="B250" s="350"/>
      <c r="C250" s="350"/>
      <c r="D250" s="350"/>
      <c r="E250" s="350"/>
      <c r="F250" s="78"/>
      <c r="G250" s="381"/>
      <c r="H250" s="79" t="s">
        <v>451</v>
      </c>
      <c r="I250" s="78"/>
      <c r="J250" s="78"/>
      <c r="K250" s="78"/>
      <c r="L250" s="80"/>
      <c r="M250" s="80"/>
      <c r="N250" s="49"/>
    </row>
    <row r="251" spans="1:18" ht="20.100000000000001" hidden="1" customHeight="1" x14ac:dyDescent="0.25">
      <c r="A251" s="341">
        <v>3</v>
      </c>
      <c r="B251" s="341"/>
      <c r="C251" s="341"/>
      <c r="D251" s="341"/>
      <c r="E251" s="341"/>
      <c r="F251" s="44"/>
      <c r="G251" s="377"/>
      <c r="H251" s="46" t="s">
        <v>82</v>
      </c>
      <c r="I251" s="47">
        <f t="shared" ref="I251:M254" si="22">I252</f>
        <v>0</v>
      </c>
      <c r="J251" s="47">
        <f t="shared" si="22"/>
        <v>0</v>
      </c>
      <c r="K251" s="47">
        <f t="shared" si="22"/>
        <v>0</v>
      </c>
      <c r="L251" s="54">
        <f t="shared" si="22"/>
        <v>25000</v>
      </c>
      <c r="M251" s="54">
        <f t="shared" si="22"/>
        <v>25000</v>
      </c>
      <c r="N251" s="49"/>
    </row>
    <row r="252" spans="1:18" ht="20.100000000000001" hidden="1" customHeight="1" x14ac:dyDescent="0.25">
      <c r="A252" s="341"/>
      <c r="B252" s="341">
        <v>32</v>
      </c>
      <c r="C252" s="341"/>
      <c r="D252" s="341"/>
      <c r="E252" s="341"/>
      <c r="F252" s="44"/>
      <c r="G252" s="377"/>
      <c r="H252" s="46" t="s">
        <v>22</v>
      </c>
      <c r="I252" s="81">
        <f t="shared" si="22"/>
        <v>0</v>
      </c>
      <c r="J252" s="81">
        <f t="shared" si="22"/>
        <v>0</v>
      </c>
      <c r="K252" s="81">
        <f t="shared" si="22"/>
        <v>0</v>
      </c>
      <c r="L252" s="54">
        <f t="shared" si="22"/>
        <v>25000</v>
      </c>
      <c r="M252" s="54">
        <f t="shared" si="22"/>
        <v>25000</v>
      </c>
      <c r="N252" s="49"/>
    </row>
    <row r="253" spans="1:18" s="284" customFormat="1" ht="27" hidden="1" customHeight="1" x14ac:dyDescent="0.25">
      <c r="A253" s="341"/>
      <c r="B253" s="341"/>
      <c r="C253" s="341">
        <v>324</v>
      </c>
      <c r="D253" s="341"/>
      <c r="E253" s="341"/>
      <c r="F253" s="44"/>
      <c r="G253" s="378" t="s">
        <v>457</v>
      </c>
      <c r="H253" s="46" t="s">
        <v>43</v>
      </c>
      <c r="I253" s="77">
        <f t="shared" si="22"/>
        <v>0</v>
      </c>
      <c r="J253" s="77">
        <f t="shared" si="22"/>
        <v>0</v>
      </c>
      <c r="K253" s="77">
        <f t="shared" si="22"/>
        <v>0</v>
      </c>
      <c r="L253" s="277">
        <f t="shared" si="22"/>
        <v>25000</v>
      </c>
      <c r="M253" s="277">
        <f t="shared" si="22"/>
        <v>25000</v>
      </c>
      <c r="N253" s="49"/>
      <c r="O253" s="97"/>
      <c r="P253" s="283"/>
      <c r="Q253" s="283"/>
      <c r="R253" s="283"/>
    </row>
    <row r="254" spans="1:18" ht="31.5" hidden="1" customHeight="1" x14ac:dyDescent="0.25">
      <c r="A254" s="342"/>
      <c r="B254" s="342"/>
      <c r="C254" s="342"/>
      <c r="D254" s="342">
        <v>3241</v>
      </c>
      <c r="E254" s="342"/>
      <c r="F254" s="57"/>
      <c r="G254" s="378">
        <v>49</v>
      </c>
      <c r="H254" s="58" t="s">
        <v>43</v>
      </c>
      <c r="I254" s="66">
        <f t="shared" ref="I254:K255" si="23">I255</f>
        <v>0</v>
      </c>
      <c r="J254" s="66">
        <f t="shared" si="23"/>
        <v>0</v>
      </c>
      <c r="K254" s="66">
        <f t="shared" si="23"/>
        <v>0</v>
      </c>
      <c r="L254" s="66">
        <f t="shared" si="22"/>
        <v>25000</v>
      </c>
      <c r="M254" s="66">
        <f t="shared" si="22"/>
        <v>25000</v>
      </c>
      <c r="N254" s="49"/>
    </row>
    <row r="255" spans="1:18" ht="27" hidden="1" customHeight="1" x14ac:dyDescent="0.25">
      <c r="A255" s="342"/>
      <c r="B255" s="342"/>
      <c r="C255" s="342"/>
      <c r="D255" s="342"/>
      <c r="E255" s="343" t="s">
        <v>244</v>
      </c>
      <c r="F255" s="65"/>
      <c r="G255" s="378">
        <v>49</v>
      </c>
      <c r="H255" s="58" t="s">
        <v>43</v>
      </c>
      <c r="I255" s="66">
        <f t="shared" si="23"/>
        <v>0</v>
      </c>
      <c r="J255" s="66">
        <f t="shared" si="23"/>
        <v>0</v>
      </c>
      <c r="K255" s="66">
        <f t="shared" si="23"/>
        <v>0</v>
      </c>
      <c r="L255" s="60">
        <f>L256</f>
        <v>25000</v>
      </c>
      <c r="M255" s="60">
        <f>M256</f>
        <v>25000</v>
      </c>
      <c r="N255" s="49"/>
    </row>
    <row r="256" spans="1:18" ht="35.25" hidden="1" customHeight="1" x14ac:dyDescent="0.25">
      <c r="A256" s="342"/>
      <c r="B256" s="342"/>
      <c r="C256" s="342"/>
      <c r="D256" s="342"/>
      <c r="E256" s="343"/>
      <c r="F256" s="65" t="s">
        <v>246</v>
      </c>
      <c r="G256" s="378">
        <v>49</v>
      </c>
      <c r="H256" s="58" t="s">
        <v>43</v>
      </c>
      <c r="I256" s="66">
        <v>0</v>
      </c>
      <c r="J256" s="66">
        <f>K256-I256</f>
        <v>0</v>
      </c>
      <c r="K256" s="66">
        <v>0</v>
      </c>
      <c r="L256" s="60">
        <v>25000</v>
      </c>
      <c r="M256" s="60">
        <v>25000</v>
      </c>
      <c r="N256" s="49"/>
    </row>
    <row r="257" spans="1:18" ht="28.5" hidden="1" customHeight="1" x14ac:dyDescent="0.25">
      <c r="A257" s="351"/>
      <c r="B257" s="351"/>
      <c r="C257" s="351"/>
      <c r="D257" s="351"/>
      <c r="E257" s="351"/>
      <c r="F257" s="79"/>
      <c r="G257" s="382"/>
      <c r="H257" s="79" t="s">
        <v>452</v>
      </c>
      <c r="I257" s="79"/>
      <c r="J257" s="79"/>
      <c r="K257" s="79"/>
      <c r="L257" s="60"/>
      <c r="M257" s="60"/>
      <c r="N257" s="49"/>
    </row>
    <row r="258" spans="1:18" ht="15" hidden="1" customHeight="1" x14ac:dyDescent="0.25">
      <c r="A258" s="341">
        <v>3</v>
      </c>
      <c r="B258" s="341"/>
      <c r="C258" s="341"/>
      <c r="D258" s="341"/>
      <c r="E258" s="341"/>
      <c r="F258" s="44"/>
      <c r="G258" s="377"/>
      <c r="H258" s="46" t="s">
        <v>82</v>
      </c>
      <c r="I258" s="47">
        <f t="shared" ref="I258:K260" si="24">I259</f>
        <v>0</v>
      </c>
      <c r="J258" s="47">
        <f t="shared" si="24"/>
        <v>0</v>
      </c>
      <c r="K258" s="47">
        <f t="shared" si="24"/>
        <v>0</v>
      </c>
      <c r="L258" s="60"/>
      <c r="M258" s="60"/>
      <c r="N258" s="49"/>
    </row>
    <row r="259" spans="1:18" ht="35.25" hidden="1" customHeight="1" x14ac:dyDescent="0.25">
      <c r="A259" s="341"/>
      <c r="B259" s="341">
        <v>32</v>
      </c>
      <c r="C259" s="341"/>
      <c r="D259" s="341"/>
      <c r="E259" s="341"/>
      <c r="F259" s="44"/>
      <c r="G259" s="377"/>
      <c r="H259" s="46" t="s">
        <v>22</v>
      </c>
      <c r="I259" s="81">
        <f t="shared" si="24"/>
        <v>0</v>
      </c>
      <c r="J259" s="81">
        <f t="shared" si="24"/>
        <v>0</v>
      </c>
      <c r="K259" s="81">
        <f t="shared" si="24"/>
        <v>0</v>
      </c>
      <c r="L259" s="60"/>
      <c r="M259" s="60"/>
      <c r="N259" s="49"/>
    </row>
    <row r="260" spans="1:18" s="284" customFormat="1" ht="35.25" hidden="1" customHeight="1" x14ac:dyDescent="0.25">
      <c r="A260" s="341"/>
      <c r="B260" s="341"/>
      <c r="C260" s="341">
        <v>324</v>
      </c>
      <c r="D260" s="341"/>
      <c r="E260" s="341"/>
      <c r="F260" s="44"/>
      <c r="G260" s="378"/>
      <c r="H260" s="46" t="s">
        <v>43</v>
      </c>
      <c r="I260" s="77">
        <f t="shared" si="24"/>
        <v>0</v>
      </c>
      <c r="J260" s="77">
        <f t="shared" si="24"/>
        <v>0</v>
      </c>
      <c r="K260" s="77">
        <f t="shared" si="24"/>
        <v>0</v>
      </c>
      <c r="L260" s="289"/>
      <c r="M260" s="289"/>
      <c r="N260" s="49"/>
      <c r="O260" s="97"/>
      <c r="P260" s="283"/>
      <c r="Q260" s="283"/>
      <c r="R260" s="290"/>
    </row>
    <row r="261" spans="1:18" ht="35.25" hidden="1" customHeight="1" x14ac:dyDescent="0.25">
      <c r="A261" s="342"/>
      <c r="B261" s="342"/>
      <c r="C261" s="342"/>
      <c r="D261" s="342">
        <v>3241</v>
      </c>
      <c r="E261" s="342"/>
      <c r="F261" s="57"/>
      <c r="G261" s="378">
        <v>49</v>
      </c>
      <c r="H261" s="58" t="s">
        <v>43</v>
      </c>
      <c r="I261" s="66">
        <f t="shared" ref="I261:K262" si="25">I262</f>
        <v>0</v>
      </c>
      <c r="J261" s="66">
        <f t="shared" si="25"/>
        <v>0</v>
      </c>
      <c r="K261" s="66">
        <f t="shared" si="25"/>
        <v>0</v>
      </c>
      <c r="L261" s="60"/>
      <c r="M261" s="60"/>
      <c r="N261" s="49"/>
    </row>
    <row r="262" spans="1:18" ht="35.25" hidden="1" customHeight="1" x14ac:dyDescent="0.25">
      <c r="A262" s="342"/>
      <c r="B262" s="342"/>
      <c r="C262" s="342"/>
      <c r="D262" s="342"/>
      <c r="E262" s="343" t="s">
        <v>244</v>
      </c>
      <c r="F262" s="65"/>
      <c r="G262" s="378">
        <v>49</v>
      </c>
      <c r="H262" s="58" t="s">
        <v>43</v>
      </c>
      <c r="I262" s="66">
        <f t="shared" si="25"/>
        <v>0</v>
      </c>
      <c r="J262" s="66">
        <f t="shared" si="25"/>
        <v>0</v>
      </c>
      <c r="K262" s="66">
        <f t="shared" si="25"/>
        <v>0</v>
      </c>
      <c r="L262" s="60"/>
      <c r="M262" s="60"/>
      <c r="N262" s="49"/>
    </row>
    <row r="263" spans="1:18" ht="35.25" hidden="1" customHeight="1" x14ac:dyDescent="0.25">
      <c r="A263" s="342"/>
      <c r="B263" s="342"/>
      <c r="C263" s="342"/>
      <c r="D263" s="342"/>
      <c r="E263" s="343"/>
      <c r="F263" s="65" t="s">
        <v>246</v>
      </c>
      <c r="G263" s="378">
        <v>49</v>
      </c>
      <c r="H263" s="58" t="s">
        <v>43</v>
      </c>
      <c r="I263" s="66">
        <v>0</v>
      </c>
      <c r="J263" s="66">
        <f>K263-I263</f>
        <v>0</v>
      </c>
      <c r="K263" s="66">
        <v>0</v>
      </c>
      <c r="L263" s="60"/>
      <c r="M263" s="60"/>
      <c r="N263" s="49"/>
    </row>
    <row r="264" spans="1:18" s="28" customFormat="1" ht="21.75" customHeight="1" x14ac:dyDescent="0.25">
      <c r="A264" s="406"/>
      <c r="B264" s="406"/>
      <c r="C264" s="406"/>
      <c r="D264" s="406"/>
      <c r="E264" s="406"/>
      <c r="F264" s="407"/>
      <c r="G264" s="408"/>
      <c r="H264" s="409" t="s">
        <v>290</v>
      </c>
      <c r="I264" s="322"/>
      <c r="J264" s="322"/>
      <c r="K264" s="322"/>
      <c r="L264" s="59"/>
      <c r="M264" s="59"/>
      <c r="N264" s="49"/>
      <c r="O264" s="26"/>
      <c r="P264" s="27"/>
      <c r="Q264" s="62"/>
    </row>
    <row r="265" spans="1:18" s="39" customFormat="1" ht="20.100000000000001" customHeight="1" x14ac:dyDescent="0.25">
      <c r="A265" s="341">
        <v>3</v>
      </c>
      <c r="B265" s="341"/>
      <c r="C265" s="341"/>
      <c r="D265" s="341"/>
      <c r="E265" s="341"/>
      <c r="F265" s="44"/>
      <c r="G265" s="378"/>
      <c r="H265" s="46" t="s">
        <v>82</v>
      </c>
      <c r="I265" s="81">
        <f>I266+I300+I455+I465+I470</f>
        <v>9331966</v>
      </c>
      <c r="J265" s="81">
        <f>J266+J300+J455+J465+J470</f>
        <v>-270601</v>
      </c>
      <c r="K265" s="81">
        <f>K266+K300+K455+K465+K470</f>
        <v>9061365</v>
      </c>
      <c r="L265" s="54">
        <f>L266+L300+L455+L470</f>
        <v>5714100</v>
      </c>
      <c r="M265" s="54">
        <f>M266+M300+M455+M470</f>
        <v>5699100</v>
      </c>
      <c r="N265" s="49"/>
      <c r="O265" s="50"/>
      <c r="P265" s="37"/>
      <c r="Q265" s="38"/>
      <c r="R265" s="38"/>
    </row>
    <row r="266" spans="1:18" s="39" customFormat="1" ht="20.100000000000001" customHeight="1" x14ac:dyDescent="0.25">
      <c r="A266" s="341"/>
      <c r="B266" s="341">
        <v>31</v>
      </c>
      <c r="C266" s="341"/>
      <c r="D266" s="341"/>
      <c r="E266" s="341"/>
      <c r="F266" s="44"/>
      <c r="G266" s="377"/>
      <c r="H266" s="46" t="s">
        <v>13</v>
      </c>
      <c r="I266" s="47">
        <f t="shared" ref="I266" si="26">I267+I277+I291</f>
        <v>4124150</v>
      </c>
      <c r="J266" s="47">
        <f t="shared" ref="J266:K266" si="27">J267+J277+J291</f>
        <v>-396522</v>
      </c>
      <c r="K266" s="47">
        <f t="shared" si="27"/>
        <v>3727628</v>
      </c>
      <c r="L266" s="54">
        <f>L267+L277+L291</f>
        <v>2855482</v>
      </c>
      <c r="M266" s="54">
        <f>M267+M277+M291</f>
        <v>2860682</v>
      </c>
      <c r="N266" s="49"/>
      <c r="O266" s="50"/>
      <c r="P266" s="50"/>
      <c r="Q266" s="82"/>
      <c r="R266" s="38"/>
    </row>
    <row r="267" spans="1:18" s="280" customFormat="1" ht="20.100000000000001" customHeight="1" x14ac:dyDescent="0.25">
      <c r="A267" s="341"/>
      <c r="B267" s="341"/>
      <c r="C267" s="341">
        <v>311</v>
      </c>
      <c r="D267" s="341"/>
      <c r="E267" s="341"/>
      <c r="F267" s="44"/>
      <c r="G267" s="378" t="s">
        <v>481</v>
      </c>
      <c r="H267" s="46" t="s">
        <v>14</v>
      </c>
      <c r="I267" s="47">
        <f>I268+I271+I274</f>
        <v>2955850</v>
      </c>
      <c r="J267" s="47">
        <f>J268+J271+J274</f>
        <v>-286422</v>
      </c>
      <c r="K267" s="47">
        <f>K268+K271+K274</f>
        <v>2669428</v>
      </c>
      <c r="L267" s="277">
        <f>L268+L271+L274</f>
        <v>1965950</v>
      </c>
      <c r="M267" s="277">
        <f>M268+M271+M274</f>
        <v>1970350</v>
      </c>
      <c r="N267" s="49"/>
      <c r="O267" s="278"/>
      <c r="P267" s="279"/>
      <c r="Q267" s="279"/>
      <c r="R267" s="279"/>
    </row>
    <row r="268" spans="1:18" ht="20.100000000000001" hidden="1" customHeight="1" x14ac:dyDescent="0.25">
      <c r="A268" s="342"/>
      <c r="B268" s="342"/>
      <c r="C268" s="342"/>
      <c r="D268" s="342">
        <v>3111</v>
      </c>
      <c r="E268" s="342"/>
      <c r="F268" s="57"/>
      <c r="G268" s="378" t="s">
        <v>481</v>
      </c>
      <c r="H268" s="58" t="s">
        <v>15</v>
      </c>
      <c r="I268" s="59">
        <f t="shared" ref="I268:M269" si="28">I269</f>
        <v>2507750</v>
      </c>
      <c r="J268" s="59">
        <f t="shared" si="28"/>
        <v>-288172</v>
      </c>
      <c r="K268" s="59">
        <f t="shared" si="28"/>
        <v>2219578</v>
      </c>
      <c r="L268" s="60">
        <f t="shared" si="28"/>
        <v>1582250</v>
      </c>
      <c r="M268" s="60">
        <f t="shared" si="28"/>
        <v>1586650</v>
      </c>
      <c r="N268" s="49"/>
      <c r="O268" s="63"/>
    </row>
    <row r="269" spans="1:18" ht="20.100000000000001" hidden="1" customHeight="1" x14ac:dyDescent="0.25">
      <c r="A269" s="342"/>
      <c r="B269" s="342"/>
      <c r="C269" s="342"/>
      <c r="D269" s="342"/>
      <c r="E269" s="343" t="s">
        <v>291</v>
      </c>
      <c r="F269" s="65"/>
      <c r="G269" s="378" t="s">
        <v>481</v>
      </c>
      <c r="H269" s="65" t="s">
        <v>292</v>
      </c>
      <c r="I269" s="66">
        <f t="shared" si="28"/>
        <v>2507750</v>
      </c>
      <c r="J269" s="66">
        <f t="shared" si="28"/>
        <v>-288172</v>
      </c>
      <c r="K269" s="66">
        <f t="shared" si="28"/>
        <v>2219578</v>
      </c>
      <c r="L269" s="60">
        <f t="shared" si="28"/>
        <v>1582250</v>
      </c>
      <c r="M269" s="60">
        <f t="shared" si="28"/>
        <v>1586650</v>
      </c>
      <c r="N269" s="49"/>
    </row>
    <row r="270" spans="1:18" s="87" customFormat="1" ht="20.100000000000001" hidden="1" customHeight="1" x14ac:dyDescent="0.25">
      <c r="A270" s="352"/>
      <c r="B270" s="352"/>
      <c r="C270" s="352"/>
      <c r="D270" s="352"/>
      <c r="E270" s="353"/>
      <c r="F270" s="71" t="s">
        <v>293</v>
      </c>
      <c r="G270" s="378" t="s">
        <v>481</v>
      </c>
      <c r="H270" s="71" t="s">
        <v>294</v>
      </c>
      <c r="I270" s="66">
        <v>2507750</v>
      </c>
      <c r="J270" s="66">
        <f>K270-I270</f>
        <v>-288172</v>
      </c>
      <c r="K270" s="66">
        <f>2507750+3328-3650-2900-280000+500-2950-2500</f>
        <v>2219578</v>
      </c>
      <c r="L270" s="84">
        <v>1582250</v>
      </c>
      <c r="M270" s="84">
        <v>1586650</v>
      </c>
      <c r="N270" s="49"/>
      <c r="O270" s="85"/>
      <c r="P270" s="86"/>
    </row>
    <row r="271" spans="1:18" ht="20.100000000000001" hidden="1" customHeight="1" x14ac:dyDescent="0.25">
      <c r="A271" s="342"/>
      <c r="B271" s="342"/>
      <c r="C271" s="342"/>
      <c r="D271" s="342">
        <v>3113</v>
      </c>
      <c r="E271" s="342"/>
      <c r="F271" s="57"/>
      <c r="G271" s="378" t="s">
        <v>481</v>
      </c>
      <c r="H271" s="58" t="s">
        <v>16</v>
      </c>
      <c r="I271" s="66">
        <f t="shared" ref="I271:M272" si="29">I272</f>
        <v>13500</v>
      </c>
      <c r="J271" s="66">
        <f t="shared" si="29"/>
        <v>1500</v>
      </c>
      <c r="K271" s="66">
        <f t="shared" si="29"/>
        <v>15000</v>
      </c>
      <c r="L271" s="60">
        <f t="shared" si="29"/>
        <v>4400</v>
      </c>
      <c r="M271" s="60">
        <f t="shared" si="29"/>
        <v>4400</v>
      </c>
      <c r="N271" s="49"/>
      <c r="P271" s="63"/>
    </row>
    <row r="272" spans="1:18" ht="20.100000000000001" hidden="1" customHeight="1" x14ac:dyDescent="0.25">
      <c r="A272" s="342"/>
      <c r="B272" s="342"/>
      <c r="C272" s="342"/>
      <c r="D272" s="342"/>
      <c r="E272" s="343" t="s">
        <v>295</v>
      </c>
      <c r="F272" s="65"/>
      <c r="G272" s="378" t="s">
        <v>481</v>
      </c>
      <c r="H272" s="65" t="s">
        <v>16</v>
      </c>
      <c r="I272" s="66">
        <f t="shared" si="29"/>
        <v>13500</v>
      </c>
      <c r="J272" s="66">
        <f t="shared" si="29"/>
        <v>1500</v>
      </c>
      <c r="K272" s="66">
        <f t="shared" si="29"/>
        <v>15000</v>
      </c>
      <c r="L272" s="60">
        <f t="shared" si="29"/>
        <v>4400</v>
      </c>
      <c r="M272" s="60">
        <f t="shared" si="29"/>
        <v>4400</v>
      </c>
      <c r="N272" s="49"/>
    </row>
    <row r="273" spans="1:18" ht="20.100000000000001" hidden="1" customHeight="1" x14ac:dyDescent="0.25">
      <c r="A273" s="342"/>
      <c r="B273" s="342"/>
      <c r="C273" s="342"/>
      <c r="D273" s="342"/>
      <c r="E273" s="343"/>
      <c r="F273" s="65" t="s">
        <v>296</v>
      </c>
      <c r="G273" s="378" t="s">
        <v>481</v>
      </c>
      <c r="H273" s="65" t="s">
        <v>16</v>
      </c>
      <c r="I273" s="66">
        <v>13500</v>
      </c>
      <c r="J273" s="66">
        <f>K273-I273</f>
        <v>1500</v>
      </c>
      <c r="K273" s="66">
        <f>13500+1500</f>
        <v>15000</v>
      </c>
      <c r="L273" s="60">
        <v>4400</v>
      </c>
      <c r="M273" s="60">
        <v>4400</v>
      </c>
      <c r="N273" s="49"/>
    </row>
    <row r="274" spans="1:18" ht="20.100000000000001" hidden="1" customHeight="1" x14ac:dyDescent="0.25">
      <c r="A274" s="342"/>
      <c r="B274" s="342"/>
      <c r="C274" s="342"/>
      <c r="D274" s="342">
        <v>3114</v>
      </c>
      <c r="E274" s="342"/>
      <c r="F274" s="57"/>
      <c r="G274" s="378" t="s">
        <v>481</v>
      </c>
      <c r="H274" s="58" t="s">
        <v>17</v>
      </c>
      <c r="I274" s="66">
        <f t="shared" ref="I274:M275" si="30">I275</f>
        <v>434600</v>
      </c>
      <c r="J274" s="66">
        <f t="shared" si="30"/>
        <v>250</v>
      </c>
      <c r="K274" s="66">
        <f t="shared" si="30"/>
        <v>434850</v>
      </c>
      <c r="L274" s="60">
        <f t="shared" si="30"/>
        <v>379300</v>
      </c>
      <c r="M274" s="60">
        <f t="shared" si="30"/>
        <v>379300</v>
      </c>
      <c r="N274" s="49"/>
      <c r="O274" s="61"/>
      <c r="P274" s="88"/>
      <c r="Q274" s="64"/>
    </row>
    <row r="275" spans="1:18" ht="20.100000000000001" hidden="1" customHeight="1" x14ac:dyDescent="0.25">
      <c r="A275" s="342"/>
      <c r="B275" s="342"/>
      <c r="C275" s="342"/>
      <c r="D275" s="342"/>
      <c r="E275" s="343" t="s">
        <v>297</v>
      </c>
      <c r="F275" s="65"/>
      <c r="G275" s="378" t="s">
        <v>481</v>
      </c>
      <c r="H275" s="65" t="s">
        <v>17</v>
      </c>
      <c r="I275" s="66">
        <f t="shared" si="30"/>
        <v>434600</v>
      </c>
      <c r="J275" s="66">
        <f t="shared" si="30"/>
        <v>250</v>
      </c>
      <c r="K275" s="66">
        <f t="shared" si="30"/>
        <v>434850</v>
      </c>
      <c r="L275" s="60">
        <f t="shared" si="30"/>
        <v>379300</v>
      </c>
      <c r="M275" s="60">
        <f t="shared" si="30"/>
        <v>379300</v>
      </c>
      <c r="N275" s="49"/>
    </row>
    <row r="276" spans="1:18" ht="20.100000000000001" hidden="1" customHeight="1" x14ac:dyDescent="0.25">
      <c r="A276" s="342"/>
      <c r="B276" s="342"/>
      <c r="C276" s="342"/>
      <c r="D276" s="342"/>
      <c r="E276" s="343"/>
      <c r="F276" s="65" t="s">
        <v>298</v>
      </c>
      <c r="G276" s="378">
        <v>31</v>
      </c>
      <c r="H276" s="65" t="s">
        <v>17</v>
      </c>
      <c r="I276" s="66">
        <v>434600</v>
      </c>
      <c r="J276" s="66">
        <f>K276-I276</f>
        <v>250</v>
      </c>
      <c r="K276" s="66">
        <f>434600+1000-200-100+100-250-300</f>
        <v>434850</v>
      </c>
      <c r="L276" s="60">
        <v>379300</v>
      </c>
      <c r="M276" s="60">
        <v>379300</v>
      </c>
      <c r="N276" s="49"/>
    </row>
    <row r="277" spans="1:18" s="280" customFormat="1" ht="20.100000000000001" customHeight="1" x14ac:dyDescent="0.25">
      <c r="A277" s="341"/>
      <c r="B277" s="341"/>
      <c r="C277" s="341">
        <v>312</v>
      </c>
      <c r="D277" s="341"/>
      <c r="E277" s="341"/>
      <c r="F277" s="44"/>
      <c r="G277" s="378" t="s">
        <v>481</v>
      </c>
      <c r="H277" s="46" t="s">
        <v>18</v>
      </c>
      <c r="I277" s="77">
        <f>I278</f>
        <v>319900</v>
      </c>
      <c r="J277" s="77">
        <f>J278</f>
        <v>0</v>
      </c>
      <c r="K277" s="77">
        <f>K278</f>
        <v>319900</v>
      </c>
      <c r="L277" s="277">
        <f>L278</f>
        <v>215900</v>
      </c>
      <c r="M277" s="277">
        <f>M278</f>
        <v>215900</v>
      </c>
      <c r="N277" s="49"/>
      <c r="O277" s="278"/>
      <c r="P277" s="279"/>
      <c r="Q277" s="279"/>
      <c r="R277" s="279"/>
    </row>
    <row r="278" spans="1:18" ht="20.100000000000001" hidden="1" customHeight="1" x14ac:dyDescent="0.25">
      <c r="A278" s="342"/>
      <c r="B278" s="342"/>
      <c r="C278" s="342"/>
      <c r="D278" s="349">
        <v>3121</v>
      </c>
      <c r="E278" s="342"/>
      <c r="F278" s="57"/>
      <c r="G278" s="378" t="s">
        <v>481</v>
      </c>
      <c r="H278" s="58" t="s">
        <v>18</v>
      </c>
      <c r="I278" s="89">
        <f>I279+I281+I283+I285+I289+I287</f>
        <v>319900</v>
      </c>
      <c r="J278" s="89">
        <f>J279+J281+J283+J285+J289+J287</f>
        <v>0</v>
      </c>
      <c r="K278" s="89">
        <f>K279+K281+K283+K285+K289+K287</f>
        <v>319900</v>
      </c>
      <c r="L278" s="60">
        <f>L279+L281+L283+L285+L287+L289</f>
        <v>215900</v>
      </c>
      <c r="M278" s="60">
        <f>M279+M281+M283+M285+M287+M289</f>
        <v>215900</v>
      </c>
      <c r="N278" s="49"/>
    </row>
    <row r="279" spans="1:18" ht="20.100000000000001" hidden="1" customHeight="1" x14ac:dyDescent="0.25">
      <c r="A279" s="342"/>
      <c r="B279" s="342"/>
      <c r="C279" s="342"/>
      <c r="D279" s="342"/>
      <c r="E279" s="343" t="s">
        <v>85</v>
      </c>
      <c r="F279" s="65"/>
      <c r="G279" s="378" t="s">
        <v>481</v>
      </c>
      <c r="H279" s="65" t="s">
        <v>86</v>
      </c>
      <c r="I279" s="66">
        <f>I280</f>
        <v>36000</v>
      </c>
      <c r="J279" s="66">
        <f>J280</f>
        <v>0</v>
      </c>
      <c r="K279" s="66">
        <f>K280</f>
        <v>36000</v>
      </c>
      <c r="L279" s="60">
        <f>L280</f>
        <v>2000</v>
      </c>
      <c r="M279" s="60">
        <f>M280</f>
        <v>2000</v>
      </c>
      <c r="N279" s="49"/>
    </row>
    <row r="280" spans="1:18" ht="20.100000000000001" hidden="1" customHeight="1" x14ac:dyDescent="0.25">
      <c r="A280" s="342"/>
      <c r="B280" s="342"/>
      <c r="C280" s="342"/>
      <c r="D280" s="342"/>
      <c r="E280" s="343"/>
      <c r="F280" s="65" t="s">
        <v>87</v>
      </c>
      <c r="G280" s="378" t="s">
        <v>481</v>
      </c>
      <c r="H280" s="65" t="s">
        <v>86</v>
      </c>
      <c r="I280" s="66">
        <v>36000</v>
      </c>
      <c r="J280" s="66">
        <f>K280-I280</f>
        <v>0</v>
      </c>
      <c r="K280" s="66">
        <v>36000</v>
      </c>
      <c r="L280" s="60">
        <f>52000-50000</f>
        <v>2000</v>
      </c>
      <c r="M280" s="60">
        <f>52000-50000</f>
        <v>2000</v>
      </c>
      <c r="N280" s="49"/>
    </row>
    <row r="281" spans="1:18" ht="20.100000000000001" hidden="1" customHeight="1" x14ac:dyDescent="0.25">
      <c r="A281" s="342"/>
      <c r="B281" s="342"/>
      <c r="C281" s="342"/>
      <c r="D281" s="342"/>
      <c r="E281" s="343" t="s">
        <v>88</v>
      </c>
      <c r="F281" s="65"/>
      <c r="G281" s="378" t="s">
        <v>481</v>
      </c>
      <c r="H281" s="65" t="s">
        <v>89</v>
      </c>
      <c r="I281" s="66">
        <f>I282</f>
        <v>38000</v>
      </c>
      <c r="J281" s="66">
        <f>J282</f>
        <v>0</v>
      </c>
      <c r="K281" s="66">
        <f>K282</f>
        <v>38000</v>
      </c>
      <c r="L281" s="60">
        <f>L282</f>
        <v>30000</v>
      </c>
      <c r="M281" s="60">
        <f>M282</f>
        <v>30000</v>
      </c>
      <c r="N281" s="49"/>
    </row>
    <row r="282" spans="1:18" ht="20.100000000000001" hidden="1" customHeight="1" x14ac:dyDescent="0.25">
      <c r="A282" s="342"/>
      <c r="B282" s="342"/>
      <c r="C282" s="342"/>
      <c r="D282" s="342"/>
      <c r="E282" s="343"/>
      <c r="F282" s="65" t="s">
        <v>90</v>
      </c>
      <c r="G282" s="378" t="s">
        <v>481</v>
      </c>
      <c r="H282" s="65" t="s">
        <v>89</v>
      </c>
      <c r="I282" s="66">
        <v>38000</v>
      </c>
      <c r="J282" s="66">
        <f>K282-I282</f>
        <v>0</v>
      </c>
      <c r="K282" s="66">
        <v>38000</v>
      </c>
      <c r="L282" s="60">
        <v>30000</v>
      </c>
      <c r="M282" s="60">
        <v>30000</v>
      </c>
      <c r="N282" s="49"/>
    </row>
    <row r="283" spans="1:18" ht="20.100000000000001" hidden="1" customHeight="1" x14ac:dyDescent="0.25">
      <c r="A283" s="342"/>
      <c r="B283" s="342"/>
      <c r="C283" s="342"/>
      <c r="D283" s="342"/>
      <c r="E283" s="343" t="s">
        <v>91</v>
      </c>
      <c r="F283" s="65"/>
      <c r="G283" s="378" t="s">
        <v>481</v>
      </c>
      <c r="H283" s="65" t="s">
        <v>92</v>
      </c>
      <c r="I283" s="66">
        <f>I284</f>
        <v>24000</v>
      </c>
      <c r="J283" s="66">
        <f>J284</f>
        <v>0</v>
      </c>
      <c r="K283" s="66">
        <f>K284</f>
        <v>24000</v>
      </c>
      <c r="L283" s="60">
        <f>L284</f>
        <v>8000</v>
      </c>
      <c r="M283" s="60">
        <f>M284</f>
        <v>8000</v>
      </c>
      <c r="N283" s="49"/>
    </row>
    <row r="284" spans="1:18" ht="20.100000000000001" hidden="1" customHeight="1" x14ac:dyDescent="0.25">
      <c r="A284" s="342"/>
      <c r="B284" s="342"/>
      <c r="C284" s="342"/>
      <c r="D284" s="342"/>
      <c r="E284" s="343"/>
      <c r="F284" s="65" t="s">
        <v>93</v>
      </c>
      <c r="G284" s="378" t="s">
        <v>481</v>
      </c>
      <c r="H284" s="65" t="s">
        <v>92</v>
      </c>
      <c r="I284" s="66">
        <v>24000</v>
      </c>
      <c r="J284" s="66">
        <f>K284-I284</f>
        <v>0</v>
      </c>
      <c r="K284" s="66">
        <v>24000</v>
      </c>
      <c r="L284" s="60">
        <v>8000</v>
      </c>
      <c r="M284" s="60">
        <v>8000</v>
      </c>
      <c r="N284" s="49"/>
    </row>
    <row r="285" spans="1:18" ht="20.100000000000001" hidden="1" customHeight="1" x14ac:dyDescent="0.25">
      <c r="A285" s="342"/>
      <c r="B285" s="342"/>
      <c r="C285" s="342"/>
      <c r="D285" s="342"/>
      <c r="E285" s="343" t="s">
        <v>94</v>
      </c>
      <c r="F285" s="65"/>
      <c r="G285" s="378" t="s">
        <v>481</v>
      </c>
      <c r="H285" s="65" t="s">
        <v>95</v>
      </c>
      <c r="I285" s="66">
        <f>I286</f>
        <v>20000</v>
      </c>
      <c r="J285" s="66">
        <f>J286</f>
        <v>0</v>
      </c>
      <c r="K285" s="66">
        <f>K286</f>
        <v>20000</v>
      </c>
      <c r="L285" s="60">
        <f>L286</f>
        <v>18000</v>
      </c>
      <c r="M285" s="60">
        <f>M286</f>
        <v>18000</v>
      </c>
      <c r="N285" s="49"/>
    </row>
    <row r="286" spans="1:18" ht="20.100000000000001" hidden="1" customHeight="1" x14ac:dyDescent="0.25">
      <c r="A286" s="342"/>
      <c r="B286" s="342"/>
      <c r="C286" s="342"/>
      <c r="D286" s="342"/>
      <c r="E286" s="343"/>
      <c r="F286" s="65" t="s">
        <v>96</v>
      </c>
      <c r="G286" s="378" t="s">
        <v>481</v>
      </c>
      <c r="H286" s="65" t="s">
        <v>95</v>
      </c>
      <c r="I286" s="66">
        <v>20000</v>
      </c>
      <c r="J286" s="66">
        <f>K286-I286</f>
        <v>0</v>
      </c>
      <c r="K286" s="66">
        <v>20000</v>
      </c>
      <c r="L286" s="60">
        <v>18000</v>
      </c>
      <c r="M286" s="60">
        <v>18000</v>
      </c>
      <c r="N286" s="49"/>
    </row>
    <row r="287" spans="1:18" ht="20.100000000000001" hidden="1" customHeight="1" x14ac:dyDescent="0.25">
      <c r="A287" s="342"/>
      <c r="B287" s="342"/>
      <c r="C287" s="342"/>
      <c r="D287" s="342"/>
      <c r="E287" s="343" t="s">
        <v>299</v>
      </c>
      <c r="F287" s="65"/>
      <c r="G287" s="378" t="s">
        <v>481</v>
      </c>
      <c r="H287" s="65" t="s">
        <v>300</v>
      </c>
      <c r="I287" s="66">
        <f>I288</f>
        <v>90000</v>
      </c>
      <c r="J287" s="66">
        <f>J288</f>
        <v>0</v>
      </c>
      <c r="K287" s="66">
        <f>K288</f>
        <v>90000</v>
      </c>
      <c r="L287" s="60">
        <f>L288</f>
        <v>80000</v>
      </c>
      <c r="M287" s="60">
        <f>M288</f>
        <v>80000</v>
      </c>
      <c r="N287" s="49"/>
    </row>
    <row r="288" spans="1:18" ht="20.100000000000001" hidden="1" customHeight="1" x14ac:dyDescent="0.25">
      <c r="A288" s="342"/>
      <c r="B288" s="342"/>
      <c r="C288" s="342"/>
      <c r="D288" s="342"/>
      <c r="E288" s="343"/>
      <c r="F288" s="65" t="s">
        <v>301</v>
      </c>
      <c r="G288" s="378" t="s">
        <v>481</v>
      </c>
      <c r="H288" s="65" t="s">
        <v>300</v>
      </c>
      <c r="I288" s="66">
        <v>90000</v>
      </c>
      <c r="J288" s="66">
        <f>K288-I288</f>
        <v>0</v>
      </c>
      <c r="K288" s="66">
        <v>90000</v>
      </c>
      <c r="L288" s="60">
        <v>80000</v>
      </c>
      <c r="M288" s="60">
        <v>80000</v>
      </c>
      <c r="N288" s="49"/>
    </row>
    <row r="289" spans="1:18" ht="20.100000000000001" hidden="1" customHeight="1" x14ac:dyDescent="0.25">
      <c r="A289" s="342"/>
      <c r="B289" s="342"/>
      <c r="C289" s="342"/>
      <c r="D289" s="342"/>
      <c r="E289" s="343" t="s">
        <v>97</v>
      </c>
      <c r="F289" s="65"/>
      <c r="G289" s="378" t="s">
        <v>481</v>
      </c>
      <c r="H289" s="65" t="s">
        <v>98</v>
      </c>
      <c r="I289" s="66">
        <f>I290</f>
        <v>111900</v>
      </c>
      <c r="J289" s="66">
        <f>J290</f>
        <v>0</v>
      </c>
      <c r="K289" s="66">
        <f>K290</f>
        <v>111900</v>
      </c>
      <c r="L289" s="60">
        <f>L290</f>
        <v>77900</v>
      </c>
      <c r="M289" s="60">
        <f>M290</f>
        <v>77900</v>
      </c>
      <c r="N289" s="49"/>
    </row>
    <row r="290" spans="1:18" ht="30" hidden="1" customHeight="1" x14ac:dyDescent="0.25">
      <c r="A290" s="342"/>
      <c r="B290" s="342"/>
      <c r="C290" s="342"/>
      <c r="D290" s="342"/>
      <c r="E290" s="343"/>
      <c r="F290" s="65" t="s">
        <v>99</v>
      </c>
      <c r="G290" s="378">
        <v>31</v>
      </c>
      <c r="H290" s="65" t="s">
        <v>100</v>
      </c>
      <c r="I290" s="59">
        <v>111900</v>
      </c>
      <c r="J290" s="59">
        <f>K290-I290</f>
        <v>0</v>
      </c>
      <c r="K290" s="59">
        <v>111900</v>
      </c>
      <c r="L290" s="60">
        <v>77900</v>
      </c>
      <c r="M290" s="60">
        <v>77900</v>
      </c>
      <c r="N290" s="49"/>
    </row>
    <row r="291" spans="1:18" s="280" customFormat="1" ht="20.100000000000001" customHeight="1" x14ac:dyDescent="0.25">
      <c r="A291" s="341"/>
      <c r="B291" s="341"/>
      <c r="C291" s="341">
        <v>313</v>
      </c>
      <c r="D291" s="341"/>
      <c r="E291" s="341"/>
      <c r="F291" s="44"/>
      <c r="G291" s="378" t="s">
        <v>481</v>
      </c>
      <c r="H291" s="46" t="s">
        <v>101</v>
      </c>
      <c r="I291" s="47">
        <f>I292+I297</f>
        <v>848400</v>
      </c>
      <c r="J291" s="47">
        <f>J292+J297</f>
        <v>-110100</v>
      </c>
      <c r="K291" s="47">
        <f>K292+K297</f>
        <v>738300</v>
      </c>
      <c r="L291" s="277">
        <f>L292+L297</f>
        <v>673632</v>
      </c>
      <c r="M291" s="277">
        <f>M292+M297</f>
        <v>674432</v>
      </c>
      <c r="N291" s="49"/>
      <c r="O291" s="278"/>
      <c r="P291" s="279"/>
      <c r="Q291" s="279"/>
      <c r="R291" s="279"/>
    </row>
    <row r="292" spans="1:18" ht="20.100000000000001" hidden="1" customHeight="1" x14ac:dyDescent="0.25">
      <c r="A292" s="342"/>
      <c r="B292" s="342"/>
      <c r="C292" s="342"/>
      <c r="D292" s="352">
        <v>3132</v>
      </c>
      <c r="E292" s="342"/>
      <c r="F292" s="57"/>
      <c r="G292" s="378" t="s">
        <v>481</v>
      </c>
      <c r="H292" s="58" t="s">
        <v>20</v>
      </c>
      <c r="I292" s="59">
        <f>I293+I295</f>
        <v>741800</v>
      </c>
      <c r="J292" s="59">
        <f>J293+J295</f>
        <v>-3500</v>
      </c>
      <c r="K292" s="59">
        <f>K293+K295</f>
        <v>738300</v>
      </c>
      <c r="L292" s="60">
        <f>L293+L295</f>
        <v>604300</v>
      </c>
      <c r="M292" s="60">
        <f>M293+M295</f>
        <v>605100</v>
      </c>
      <c r="N292" s="49"/>
    </row>
    <row r="293" spans="1:18" ht="20.100000000000001" hidden="1" customHeight="1" x14ac:dyDescent="0.25">
      <c r="A293" s="342"/>
      <c r="B293" s="342"/>
      <c r="C293" s="342"/>
      <c r="D293" s="342"/>
      <c r="E293" s="343" t="s">
        <v>302</v>
      </c>
      <c r="F293" s="65"/>
      <c r="G293" s="378" t="s">
        <v>481</v>
      </c>
      <c r="H293" s="65" t="s">
        <v>20</v>
      </c>
      <c r="I293" s="59">
        <f>I294</f>
        <v>697500</v>
      </c>
      <c r="J293" s="59">
        <f>J294</f>
        <v>40800</v>
      </c>
      <c r="K293" s="59">
        <f>K294</f>
        <v>738300</v>
      </c>
      <c r="L293" s="60">
        <f>L294</f>
        <v>579300</v>
      </c>
      <c r="M293" s="60">
        <f>M294</f>
        <v>580100</v>
      </c>
      <c r="N293" s="49"/>
    </row>
    <row r="294" spans="1:18" ht="15" hidden="1" customHeight="1" x14ac:dyDescent="0.25">
      <c r="A294" s="342"/>
      <c r="B294" s="342"/>
      <c r="C294" s="342"/>
      <c r="D294" s="342"/>
      <c r="E294" s="343"/>
      <c r="F294" s="65" t="s">
        <v>303</v>
      </c>
      <c r="G294" s="378" t="s">
        <v>481</v>
      </c>
      <c r="H294" s="65" t="s">
        <v>20</v>
      </c>
      <c r="I294" s="59">
        <v>697500</v>
      </c>
      <c r="J294" s="59">
        <f>K294-I294</f>
        <v>40800</v>
      </c>
      <c r="K294" s="59">
        <f>697500-1200-300-400-70000-500-600+160000+65000-110000+100-600-700</f>
        <v>738300</v>
      </c>
      <c r="L294" s="60">
        <v>579300</v>
      </c>
      <c r="M294" s="60">
        <v>580100</v>
      </c>
      <c r="N294" s="49"/>
    </row>
    <row r="295" spans="1:18" ht="30" hidden="1" customHeight="1" x14ac:dyDescent="0.25">
      <c r="A295" s="342"/>
      <c r="B295" s="342"/>
      <c r="C295" s="342"/>
      <c r="D295" s="342"/>
      <c r="E295" s="343" t="s">
        <v>304</v>
      </c>
      <c r="F295" s="65"/>
      <c r="G295" s="378" t="s">
        <v>481</v>
      </c>
      <c r="H295" s="65" t="s">
        <v>102</v>
      </c>
      <c r="I295" s="59">
        <f>I296</f>
        <v>44300</v>
      </c>
      <c r="J295" s="59">
        <f>J296</f>
        <v>-44300</v>
      </c>
      <c r="K295" s="59">
        <f>K296</f>
        <v>0</v>
      </c>
      <c r="L295" s="60">
        <f>L296</f>
        <v>25000</v>
      </c>
      <c r="M295" s="60">
        <f>M296</f>
        <v>25000</v>
      </c>
      <c r="N295" s="49"/>
    </row>
    <row r="296" spans="1:18" ht="33" hidden="1" customHeight="1" x14ac:dyDescent="0.25">
      <c r="A296" s="342"/>
      <c r="B296" s="342"/>
      <c r="C296" s="342"/>
      <c r="D296" s="342"/>
      <c r="E296" s="343"/>
      <c r="F296" s="65" t="s">
        <v>305</v>
      </c>
      <c r="G296" s="378" t="s">
        <v>481</v>
      </c>
      <c r="H296" s="65" t="s">
        <v>102</v>
      </c>
      <c r="I296" s="59">
        <v>44300</v>
      </c>
      <c r="J296" s="59">
        <f>K296-I296</f>
        <v>-44300</v>
      </c>
      <c r="K296" s="59">
        <f>44300+600+100+20000-65000</f>
        <v>0</v>
      </c>
      <c r="L296" s="60">
        <v>25000</v>
      </c>
      <c r="M296" s="60">
        <v>25000</v>
      </c>
      <c r="N296" s="49"/>
    </row>
    <row r="297" spans="1:18" ht="30" hidden="1" customHeight="1" x14ac:dyDescent="0.25">
      <c r="A297" s="342"/>
      <c r="B297" s="342"/>
      <c r="C297" s="342"/>
      <c r="D297" s="352">
        <v>3133</v>
      </c>
      <c r="E297" s="342"/>
      <c r="F297" s="57"/>
      <c r="G297" s="378" t="s">
        <v>481</v>
      </c>
      <c r="H297" s="58" t="s">
        <v>21</v>
      </c>
      <c r="I297" s="59">
        <f t="shared" ref="I297:M298" si="31">I298</f>
        <v>106600</v>
      </c>
      <c r="J297" s="59">
        <f t="shared" si="31"/>
        <v>-106600</v>
      </c>
      <c r="K297" s="59">
        <f t="shared" si="31"/>
        <v>0</v>
      </c>
      <c r="L297" s="60">
        <f t="shared" si="31"/>
        <v>69332</v>
      </c>
      <c r="M297" s="60">
        <f t="shared" si="31"/>
        <v>69332</v>
      </c>
      <c r="N297" s="49"/>
      <c r="P297" s="63"/>
    </row>
    <row r="298" spans="1:18" ht="30" hidden="1" customHeight="1" x14ac:dyDescent="0.25">
      <c r="A298" s="342"/>
      <c r="B298" s="342"/>
      <c r="C298" s="342"/>
      <c r="D298" s="342"/>
      <c r="E298" s="343" t="s">
        <v>306</v>
      </c>
      <c r="F298" s="65"/>
      <c r="G298" s="378" t="s">
        <v>481</v>
      </c>
      <c r="H298" s="65" t="s">
        <v>21</v>
      </c>
      <c r="I298" s="59">
        <f t="shared" si="31"/>
        <v>106600</v>
      </c>
      <c r="J298" s="59">
        <f t="shared" si="31"/>
        <v>-106600</v>
      </c>
      <c r="K298" s="59">
        <f t="shared" si="31"/>
        <v>0</v>
      </c>
      <c r="L298" s="60">
        <f t="shared" si="31"/>
        <v>69332</v>
      </c>
      <c r="M298" s="60">
        <f t="shared" si="31"/>
        <v>69332</v>
      </c>
      <c r="N298" s="49"/>
      <c r="Q298" s="62"/>
    </row>
    <row r="299" spans="1:18" ht="30" hidden="1" customHeight="1" x14ac:dyDescent="0.25">
      <c r="A299" s="342"/>
      <c r="B299" s="342"/>
      <c r="C299" s="342"/>
      <c r="D299" s="342"/>
      <c r="E299" s="343"/>
      <c r="F299" s="65" t="s">
        <v>307</v>
      </c>
      <c r="G299" s="378">
        <v>31</v>
      </c>
      <c r="H299" s="65" t="s">
        <v>21</v>
      </c>
      <c r="I299" s="59">
        <v>106600</v>
      </c>
      <c r="J299" s="59">
        <f>K299-I299</f>
        <v>-106600</v>
      </c>
      <c r="K299" s="59">
        <f>106600+1200+1900+300+50000-160000</f>
        <v>0</v>
      </c>
      <c r="L299" s="60">
        <v>69332</v>
      </c>
      <c r="M299" s="60">
        <v>69332</v>
      </c>
      <c r="N299" s="49"/>
      <c r="Q299" s="62"/>
    </row>
    <row r="300" spans="1:18" s="39" customFormat="1" ht="20.100000000000001" customHeight="1" x14ac:dyDescent="0.25">
      <c r="A300" s="341"/>
      <c r="B300" s="341">
        <v>32</v>
      </c>
      <c r="C300" s="341"/>
      <c r="D300" s="341"/>
      <c r="E300" s="341"/>
      <c r="F300" s="44"/>
      <c r="G300" s="378"/>
      <c r="H300" s="90" t="s">
        <v>22</v>
      </c>
      <c r="I300" s="47">
        <f>I301+I322+I359+I421+I425</f>
        <v>5188816</v>
      </c>
      <c r="J300" s="47">
        <f>J301+J322+J359+J421+J425</f>
        <v>124751</v>
      </c>
      <c r="K300" s="47">
        <f>K301+K322+K359+K421+K425</f>
        <v>5313567</v>
      </c>
      <c r="L300" s="77">
        <f t="shared" ref="L300:M300" si="32">L301+L322+L359+L421+L425</f>
        <v>2844018</v>
      </c>
      <c r="M300" s="77">
        <f t="shared" si="32"/>
        <v>2823818</v>
      </c>
      <c r="N300" s="49"/>
      <c r="O300" s="50"/>
      <c r="P300" s="37"/>
      <c r="Q300" s="38"/>
      <c r="R300" s="38"/>
    </row>
    <row r="301" spans="1:18" s="280" customFormat="1" ht="20.100000000000001" customHeight="1" x14ac:dyDescent="0.25">
      <c r="A301" s="345"/>
      <c r="B301" s="345"/>
      <c r="C301" s="345">
        <v>321</v>
      </c>
      <c r="D301" s="345"/>
      <c r="E301" s="344"/>
      <c r="F301" s="67"/>
      <c r="G301" s="378" t="s">
        <v>481</v>
      </c>
      <c r="H301" s="69" t="s">
        <v>23</v>
      </c>
      <c r="I301" s="47">
        <f>I302+I311+I316</f>
        <v>376300</v>
      </c>
      <c r="J301" s="47">
        <f>J302+J311+J316</f>
        <v>19700</v>
      </c>
      <c r="K301" s="47">
        <f>K302+K311+K316</f>
        <v>396000</v>
      </c>
      <c r="L301" s="281">
        <f t="shared" ref="L301:M301" si="33">L302+L311+L316</f>
        <v>177800</v>
      </c>
      <c r="M301" s="281">
        <f t="shared" si="33"/>
        <v>177800</v>
      </c>
      <c r="N301" s="49"/>
      <c r="O301" s="278"/>
      <c r="P301" s="279"/>
      <c r="Q301" s="279"/>
      <c r="R301" s="279"/>
    </row>
    <row r="302" spans="1:18" ht="20.100000000000001" hidden="1" customHeight="1" x14ac:dyDescent="0.25">
      <c r="A302" s="342"/>
      <c r="B302" s="342"/>
      <c r="C302" s="342"/>
      <c r="D302" s="349">
        <v>3211</v>
      </c>
      <c r="E302" s="346"/>
      <c r="F302" s="45"/>
      <c r="G302" s="378" t="s">
        <v>481</v>
      </c>
      <c r="H302" s="58" t="s">
        <v>24</v>
      </c>
      <c r="I302" s="59">
        <f>I303+I305+I307+I309</f>
        <v>84300</v>
      </c>
      <c r="J302" s="59">
        <f>J303+J305+J307+J309</f>
        <v>3200</v>
      </c>
      <c r="K302" s="59">
        <f>K303+K305+K307+K309</f>
        <v>87500</v>
      </c>
      <c r="L302" s="60">
        <f>L303+L305+L307+L309</f>
        <v>27900</v>
      </c>
      <c r="M302" s="60">
        <f>M303+M305+M307+M309</f>
        <v>27900</v>
      </c>
      <c r="N302" s="49"/>
    </row>
    <row r="303" spans="1:18" s="87" customFormat="1" ht="20.100000000000001" hidden="1" customHeight="1" x14ac:dyDescent="0.25">
      <c r="A303" s="352"/>
      <c r="B303" s="352"/>
      <c r="C303" s="352"/>
      <c r="D303" s="352"/>
      <c r="E303" s="353" t="s">
        <v>308</v>
      </c>
      <c r="F303" s="71"/>
      <c r="G303" s="378" t="s">
        <v>481</v>
      </c>
      <c r="H303" s="71" t="s">
        <v>103</v>
      </c>
      <c r="I303" s="59">
        <f>I304</f>
        <v>28300</v>
      </c>
      <c r="J303" s="59">
        <f>J304</f>
        <v>700</v>
      </c>
      <c r="K303" s="59">
        <f>K304</f>
        <v>29000</v>
      </c>
      <c r="L303" s="60">
        <f>L304</f>
        <v>12300</v>
      </c>
      <c r="M303" s="60">
        <f>M304</f>
        <v>12300</v>
      </c>
      <c r="N303" s="49"/>
      <c r="O303" s="26"/>
      <c r="P303" s="27"/>
      <c r="Q303" s="28"/>
      <c r="R303" s="28"/>
    </row>
    <row r="304" spans="1:18" s="87" customFormat="1" ht="20.100000000000001" hidden="1" customHeight="1" x14ac:dyDescent="0.25">
      <c r="A304" s="352"/>
      <c r="B304" s="352"/>
      <c r="C304" s="352"/>
      <c r="D304" s="352"/>
      <c r="E304" s="353"/>
      <c r="F304" s="71" t="s">
        <v>309</v>
      </c>
      <c r="G304" s="378" t="s">
        <v>481</v>
      </c>
      <c r="H304" s="71" t="s">
        <v>103</v>
      </c>
      <c r="I304" s="59">
        <v>28300</v>
      </c>
      <c r="J304" s="59">
        <f>K304-I304</f>
        <v>700</v>
      </c>
      <c r="K304" s="59">
        <f>28300+700</f>
        <v>29000</v>
      </c>
      <c r="L304" s="60">
        <v>12300</v>
      </c>
      <c r="M304" s="60">
        <v>12300</v>
      </c>
      <c r="N304" s="49"/>
      <c r="O304" s="26"/>
      <c r="P304" s="27"/>
      <c r="Q304" s="28"/>
      <c r="R304" s="28"/>
    </row>
    <row r="305" spans="1:18" s="87" customFormat="1" ht="30" hidden="1" customHeight="1" x14ac:dyDescent="0.25">
      <c r="A305" s="352"/>
      <c r="B305" s="352"/>
      <c r="C305" s="352"/>
      <c r="D305" s="352"/>
      <c r="E305" s="353" t="s">
        <v>310</v>
      </c>
      <c r="F305" s="71"/>
      <c r="G305" s="378" t="s">
        <v>481</v>
      </c>
      <c r="H305" s="71" t="s">
        <v>104</v>
      </c>
      <c r="I305" s="59">
        <f>I306</f>
        <v>26500</v>
      </c>
      <c r="J305" s="59">
        <f>J306</f>
        <v>2000</v>
      </c>
      <c r="K305" s="59">
        <f>K306</f>
        <v>28500</v>
      </c>
      <c r="L305" s="60">
        <f>L306</f>
        <v>5000</v>
      </c>
      <c r="M305" s="60">
        <f>M306</f>
        <v>5000</v>
      </c>
      <c r="N305" s="49"/>
      <c r="O305" s="26"/>
      <c r="P305" s="27"/>
      <c r="Q305" s="28"/>
      <c r="R305" s="28"/>
    </row>
    <row r="306" spans="1:18" s="87" customFormat="1" ht="30" hidden="1" customHeight="1" x14ac:dyDescent="0.25">
      <c r="A306" s="352"/>
      <c r="B306" s="352"/>
      <c r="C306" s="352"/>
      <c r="D306" s="352"/>
      <c r="E306" s="353"/>
      <c r="F306" s="71" t="s">
        <v>311</v>
      </c>
      <c r="G306" s="378" t="s">
        <v>481</v>
      </c>
      <c r="H306" s="71" t="s">
        <v>104</v>
      </c>
      <c r="I306" s="66">
        <v>26500</v>
      </c>
      <c r="J306" s="66">
        <f>K306-I306</f>
        <v>2000</v>
      </c>
      <c r="K306" s="66">
        <f>26500+2000</f>
        <v>28500</v>
      </c>
      <c r="L306" s="60">
        <v>5000</v>
      </c>
      <c r="M306" s="60">
        <v>5000</v>
      </c>
      <c r="N306" s="49"/>
      <c r="O306" s="26"/>
      <c r="P306" s="27"/>
      <c r="Q306" s="28"/>
      <c r="R306" s="28"/>
    </row>
    <row r="307" spans="1:18" s="87" customFormat="1" ht="30" hidden="1" customHeight="1" x14ac:dyDescent="0.25">
      <c r="A307" s="352"/>
      <c r="B307" s="352"/>
      <c r="C307" s="352"/>
      <c r="D307" s="352"/>
      <c r="E307" s="353" t="s">
        <v>312</v>
      </c>
      <c r="F307" s="71"/>
      <c r="G307" s="378" t="s">
        <v>481</v>
      </c>
      <c r="H307" s="71" t="s">
        <v>105</v>
      </c>
      <c r="I307" s="66">
        <f>I308</f>
        <v>14500</v>
      </c>
      <c r="J307" s="66">
        <f>J308</f>
        <v>500</v>
      </c>
      <c r="K307" s="66">
        <f>K308</f>
        <v>15000</v>
      </c>
      <c r="L307" s="60">
        <f>L308</f>
        <v>5000</v>
      </c>
      <c r="M307" s="60">
        <f>M308</f>
        <v>5000</v>
      </c>
      <c r="N307" s="49"/>
      <c r="O307" s="26"/>
      <c r="P307" s="27"/>
      <c r="Q307" s="28"/>
      <c r="R307" s="28"/>
    </row>
    <row r="308" spans="1:18" s="87" customFormat="1" ht="30" hidden="1" customHeight="1" x14ac:dyDescent="0.25">
      <c r="A308" s="352"/>
      <c r="B308" s="352"/>
      <c r="C308" s="352"/>
      <c r="D308" s="352"/>
      <c r="E308" s="353"/>
      <c r="F308" s="71" t="s">
        <v>313</v>
      </c>
      <c r="G308" s="378" t="s">
        <v>481</v>
      </c>
      <c r="H308" s="71" t="s">
        <v>105</v>
      </c>
      <c r="I308" s="66">
        <v>14500</v>
      </c>
      <c r="J308" s="66">
        <f>K308-I308</f>
        <v>500</v>
      </c>
      <c r="K308" s="66">
        <f>14500+500</f>
        <v>15000</v>
      </c>
      <c r="L308" s="60">
        <v>5000</v>
      </c>
      <c r="M308" s="60">
        <v>5000</v>
      </c>
      <c r="N308" s="49"/>
      <c r="O308" s="26"/>
      <c r="P308" s="27"/>
      <c r="Q308" s="28"/>
      <c r="R308" s="28"/>
    </row>
    <row r="309" spans="1:18" s="87" customFormat="1" ht="20.100000000000001" hidden="1" customHeight="1" x14ac:dyDescent="0.25">
      <c r="A309" s="352"/>
      <c r="B309" s="352"/>
      <c r="C309" s="352"/>
      <c r="D309" s="352"/>
      <c r="E309" s="353" t="s">
        <v>314</v>
      </c>
      <c r="F309" s="71"/>
      <c r="G309" s="378" t="s">
        <v>481</v>
      </c>
      <c r="H309" s="71" t="s">
        <v>106</v>
      </c>
      <c r="I309" s="66">
        <f>I310</f>
        <v>15000</v>
      </c>
      <c r="J309" s="66">
        <f>J310</f>
        <v>0</v>
      </c>
      <c r="K309" s="66">
        <f>K310</f>
        <v>15000</v>
      </c>
      <c r="L309" s="60">
        <f>L310</f>
        <v>5600</v>
      </c>
      <c r="M309" s="60">
        <f>M310</f>
        <v>5600</v>
      </c>
      <c r="N309" s="49"/>
      <c r="O309" s="26"/>
      <c r="P309" s="27"/>
      <c r="Q309" s="28"/>
      <c r="R309" s="28"/>
    </row>
    <row r="310" spans="1:18" s="87" customFormat="1" ht="15" hidden="1" customHeight="1" x14ac:dyDescent="0.25">
      <c r="A310" s="352"/>
      <c r="B310" s="352"/>
      <c r="C310" s="352"/>
      <c r="D310" s="352"/>
      <c r="E310" s="353"/>
      <c r="F310" s="71" t="s">
        <v>315</v>
      </c>
      <c r="G310" s="378" t="s">
        <v>481</v>
      </c>
      <c r="H310" s="71" t="s">
        <v>106</v>
      </c>
      <c r="I310" s="66">
        <v>15000</v>
      </c>
      <c r="J310" s="66">
        <f>K310-I310</f>
        <v>0</v>
      </c>
      <c r="K310" s="66">
        <v>15000</v>
      </c>
      <c r="L310" s="60">
        <f>14600-9000</f>
        <v>5600</v>
      </c>
      <c r="M310" s="60">
        <f>14600-9000</f>
        <v>5600</v>
      </c>
      <c r="N310" s="49"/>
      <c r="O310" s="26"/>
      <c r="P310" s="27"/>
      <c r="Q310" s="28"/>
      <c r="R310" s="28"/>
    </row>
    <row r="311" spans="1:18" ht="30" hidden="1" customHeight="1" x14ac:dyDescent="0.25">
      <c r="A311" s="342"/>
      <c r="B311" s="342"/>
      <c r="C311" s="342"/>
      <c r="D311" s="352">
        <v>3212</v>
      </c>
      <c r="E311" s="346"/>
      <c r="F311" s="45"/>
      <c r="G311" s="378" t="s">
        <v>481</v>
      </c>
      <c r="H311" s="58" t="s">
        <v>25</v>
      </c>
      <c r="I311" s="66">
        <f>I312+I314</f>
        <v>191000</v>
      </c>
      <c r="J311" s="66">
        <f>J312+J314</f>
        <v>3000</v>
      </c>
      <c r="K311" s="66">
        <f>K312+K314</f>
        <v>194000</v>
      </c>
      <c r="L311" s="66">
        <f t="shared" ref="L311:M311" si="34">L312+L314</f>
        <v>103000</v>
      </c>
      <c r="M311" s="66">
        <f t="shared" si="34"/>
        <v>103000</v>
      </c>
      <c r="N311" s="49"/>
    </row>
    <row r="312" spans="1:18" ht="20.100000000000001" hidden="1" customHeight="1" x14ac:dyDescent="0.25">
      <c r="A312" s="342"/>
      <c r="B312" s="342"/>
      <c r="C312" s="342"/>
      <c r="D312" s="342"/>
      <c r="E312" s="343" t="s">
        <v>316</v>
      </c>
      <c r="F312" s="65"/>
      <c r="G312" s="378" t="s">
        <v>481</v>
      </c>
      <c r="H312" s="65" t="s">
        <v>107</v>
      </c>
      <c r="I312" s="66">
        <f>I313</f>
        <v>161000</v>
      </c>
      <c r="J312" s="66">
        <f>J313</f>
        <v>3000</v>
      </c>
      <c r="K312" s="66">
        <f>K313</f>
        <v>164000</v>
      </c>
      <c r="L312" s="66">
        <f t="shared" ref="L312:M312" si="35">L313</f>
        <v>83000</v>
      </c>
      <c r="M312" s="66">
        <f t="shared" si="35"/>
        <v>83000</v>
      </c>
      <c r="N312" s="49"/>
    </row>
    <row r="313" spans="1:18" ht="20.100000000000001" hidden="1" customHeight="1" x14ac:dyDescent="0.25">
      <c r="A313" s="342"/>
      <c r="B313" s="342"/>
      <c r="C313" s="342"/>
      <c r="D313" s="342"/>
      <c r="E313" s="343"/>
      <c r="F313" s="65" t="s">
        <v>317</v>
      </c>
      <c r="G313" s="378" t="s">
        <v>481</v>
      </c>
      <c r="H313" s="65" t="s">
        <v>107</v>
      </c>
      <c r="I313" s="66">
        <v>161000</v>
      </c>
      <c r="J313" s="66">
        <f>K313-I313</f>
        <v>3000</v>
      </c>
      <c r="K313" s="66">
        <f>161000+3000</f>
        <v>164000</v>
      </c>
      <c r="L313" s="91">
        <v>83000</v>
      </c>
      <c r="M313" s="91">
        <v>83000</v>
      </c>
      <c r="N313" s="49"/>
    </row>
    <row r="314" spans="1:18" ht="20.100000000000001" hidden="1" customHeight="1" x14ac:dyDescent="0.25">
      <c r="A314" s="342"/>
      <c r="B314" s="342"/>
      <c r="C314" s="342"/>
      <c r="D314" s="342"/>
      <c r="E314" s="343" t="s">
        <v>318</v>
      </c>
      <c r="F314" s="65"/>
      <c r="G314" s="378" t="s">
        <v>481</v>
      </c>
      <c r="H314" s="65" t="s">
        <v>319</v>
      </c>
      <c r="I314" s="66">
        <f>I315</f>
        <v>30000</v>
      </c>
      <c r="J314" s="66">
        <f>J315</f>
        <v>0</v>
      </c>
      <c r="K314" s="66">
        <f>K315</f>
        <v>30000</v>
      </c>
      <c r="L314" s="60">
        <f>L315</f>
        <v>20000</v>
      </c>
      <c r="M314" s="60">
        <f>M315</f>
        <v>20000</v>
      </c>
      <c r="N314" s="49"/>
    </row>
    <row r="315" spans="1:18" ht="20.100000000000001" hidden="1" customHeight="1" x14ac:dyDescent="0.25">
      <c r="A315" s="342"/>
      <c r="B315" s="342"/>
      <c r="C315" s="342"/>
      <c r="D315" s="342"/>
      <c r="E315" s="343"/>
      <c r="F315" s="65" t="s">
        <v>320</v>
      </c>
      <c r="G315" s="378" t="s">
        <v>481</v>
      </c>
      <c r="H315" s="65" t="s">
        <v>319</v>
      </c>
      <c r="I315" s="66">
        <v>30000</v>
      </c>
      <c r="J315" s="66">
        <f>K315-I315</f>
        <v>0</v>
      </c>
      <c r="K315" s="66">
        <v>30000</v>
      </c>
      <c r="L315" s="60">
        <v>20000</v>
      </c>
      <c r="M315" s="60">
        <v>20000</v>
      </c>
      <c r="N315" s="49"/>
    </row>
    <row r="316" spans="1:18" ht="20.100000000000001" hidden="1" customHeight="1" x14ac:dyDescent="0.25">
      <c r="A316" s="342"/>
      <c r="B316" s="342"/>
      <c r="C316" s="342"/>
      <c r="D316" s="342">
        <v>3213</v>
      </c>
      <c r="E316" s="346"/>
      <c r="F316" s="45"/>
      <c r="G316" s="378" t="s">
        <v>481</v>
      </c>
      <c r="H316" s="58" t="s">
        <v>26</v>
      </c>
      <c r="I316" s="66">
        <f>I317+I320</f>
        <v>101000</v>
      </c>
      <c r="J316" s="66">
        <f>J317+J320</f>
        <v>13500</v>
      </c>
      <c r="K316" s="66">
        <f>K317+K320</f>
        <v>114500</v>
      </c>
      <c r="L316" s="60">
        <f>L317+L320</f>
        <v>46900</v>
      </c>
      <c r="M316" s="60">
        <f>M317+M320</f>
        <v>46900</v>
      </c>
      <c r="N316" s="49"/>
    </row>
    <row r="317" spans="1:18" ht="20.100000000000001" hidden="1" customHeight="1" x14ac:dyDescent="0.25">
      <c r="A317" s="342"/>
      <c r="B317" s="342"/>
      <c r="C317" s="346"/>
      <c r="D317" s="346"/>
      <c r="E317" s="343" t="s">
        <v>109</v>
      </c>
      <c r="F317" s="65"/>
      <c r="G317" s="378" t="s">
        <v>481</v>
      </c>
      <c r="H317" s="65" t="s">
        <v>110</v>
      </c>
      <c r="I317" s="66">
        <f>I318+I319</f>
        <v>91000</v>
      </c>
      <c r="J317" s="66">
        <f>J318+J319</f>
        <v>3500</v>
      </c>
      <c r="K317" s="66">
        <f>K318+K319</f>
        <v>94500</v>
      </c>
      <c r="L317" s="60">
        <f>L318+L319</f>
        <v>31900</v>
      </c>
      <c r="M317" s="60">
        <f>M318+M319</f>
        <v>31900</v>
      </c>
      <c r="N317" s="49"/>
    </row>
    <row r="318" spans="1:18" ht="20.100000000000001" hidden="1" customHeight="1" x14ac:dyDescent="0.25">
      <c r="A318" s="342"/>
      <c r="B318" s="342"/>
      <c r="C318" s="346"/>
      <c r="D318" s="346"/>
      <c r="E318" s="343"/>
      <c r="F318" s="71" t="s">
        <v>111</v>
      </c>
      <c r="G318" s="378" t="s">
        <v>481</v>
      </c>
      <c r="H318" s="71" t="s">
        <v>321</v>
      </c>
      <c r="I318" s="66">
        <v>66000</v>
      </c>
      <c r="J318" s="66">
        <f>K318-I318</f>
        <v>3500</v>
      </c>
      <c r="K318" s="66">
        <f>66000+1000+2000+500</f>
        <v>69500</v>
      </c>
      <c r="L318" s="60">
        <f>17900+2000</f>
        <v>19900</v>
      </c>
      <c r="M318" s="60">
        <f>17900+2000</f>
        <v>19900</v>
      </c>
      <c r="N318" s="49"/>
    </row>
    <row r="319" spans="1:18" ht="20.100000000000001" hidden="1" customHeight="1" x14ac:dyDescent="0.25">
      <c r="A319" s="342"/>
      <c r="B319" s="342"/>
      <c r="C319" s="346"/>
      <c r="D319" s="346"/>
      <c r="E319" s="343"/>
      <c r="F319" s="65" t="s">
        <v>113</v>
      </c>
      <c r="G319" s="378" t="s">
        <v>481</v>
      </c>
      <c r="H319" s="71" t="s">
        <v>322</v>
      </c>
      <c r="I319" s="66">
        <v>25000</v>
      </c>
      <c r="J319" s="66">
        <f>K319-I319</f>
        <v>0</v>
      </c>
      <c r="K319" s="66">
        <v>25000</v>
      </c>
      <c r="L319" s="60">
        <v>12000</v>
      </c>
      <c r="M319" s="60">
        <v>12000</v>
      </c>
      <c r="N319" s="49"/>
    </row>
    <row r="320" spans="1:18" ht="20.100000000000001" hidden="1" customHeight="1" x14ac:dyDescent="0.25">
      <c r="A320" s="342"/>
      <c r="B320" s="342"/>
      <c r="C320" s="346"/>
      <c r="D320" s="346"/>
      <c r="E320" s="343" t="s">
        <v>115</v>
      </c>
      <c r="F320" s="65"/>
      <c r="G320" s="378" t="s">
        <v>481</v>
      </c>
      <c r="H320" s="65" t="s">
        <v>116</v>
      </c>
      <c r="I320" s="66">
        <f>I321</f>
        <v>10000</v>
      </c>
      <c r="J320" s="66">
        <f>J321</f>
        <v>10000</v>
      </c>
      <c r="K320" s="66">
        <f>K321</f>
        <v>20000</v>
      </c>
      <c r="L320" s="60">
        <f>L321</f>
        <v>15000</v>
      </c>
      <c r="M320" s="60">
        <f>M321</f>
        <v>15000</v>
      </c>
      <c r="N320" s="49"/>
    </row>
    <row r="321" spans="1:18" ht="20.100000000000001" hidden="1" customHeight="1" x14ac:dyDescent="0.25">
      <c r="A321" s="342"/>
      <c r="B321" s="342"/>
      <c r="C321" s="346"/>
      <c r="D321" s="346"/>
      <c r="E321" s="343"/>
      <c r="F321" s="65" t="s">
        <v>117</v>
      </c>
      <c r="G321" s="378">
        <v>31</v>
      </c>
      <c r="H321" s="65" t="s">
        <v>116</v>
      </c>
      <c r="I321" s="59">
        <v>10000</v>
      </c>
      <c r="J321" s="59">
        <f>K321-I321</f>
        <v>10000</v>
      </c>
      <c r="K321" s="59">
        <f>10000+10000</f>
        <v>20000</v>
      </c>
      <c r="L321" s="60">
        <v>15000</v>
      </c>
      <c r="M321" s="60">
        <v>15000</v>
      </c>
      <c r="N321" s="49"/>
    </row>
    <row r="322" spans="1:18" s="280" customFormat="1" ht="20.100000000000001" customHeight="1" x14ac:dyDescent="0.25">
      <c r="A322" s="341"/>
      <c r="B322" s="341"/>
      <c r="C322" s="341">
        <v>322</v>
      </c>
      <c r="D322" s="341"/>
      <c r="E322" s="341"/>
      <c r="F322" s="44"/>
      <c r="G322" s="378" t="s">
        <v>481</v>
      </c>
      <c r="H322" s="46" t="s">
        <v>27</v>
      </c>
      <c r="I322" s="47">
        <f>I323+I335+I340+I348+I351+I356</f>
        <v>1864500</v>
      </c>
      <c r="J322" s="47">
        <f>J323+J335+J340+J348+J351+J356</f>
        <v>20251</v>
      </c>
      <c r="K322" s="47">
        <f>K323+K335+K340+K348+K351+K356</f>
        <v>1884751</v>
      </c>
      <c r="L322" s="277">
        <f>L323+L335+L340+L348+L351+L356</f>
        <v>987518</v>
      </c>
      <c r="M322" s="277">
        <f>M323+M335+M340+M348+M351+M356</f>
        <v>970518</v>
      </c>
      <c r="N322" s="49"/>
      <c r="O322" s="278"/>
      <c r="P322" s="279"/>
      <c r="Q322" s="279"/>
      <c r="R322" s="279"/>
    </row>
    <row r="323" spans="1:18" s="87" customFormat="1" ht="20.100000000000001" hidden="1" customHeight="1" x14ac:dyDescent="0.25">
      <c r="A323" s="352"/>
      <c r="B323" s="352"/>
      <c r="C323" s="352"/>
      <c r="D323" s="352">
        <v>3221</v>
      </c>
      <c r="E323" s="352"/>
      <c r="F323" s="83"/>
      <c r="G323" s="383" t="s">
        <v>481</v>
      </c>
      <c r="H323" s="92" t="s">
        <v>118</v>
      </c>
      <c r="I323" s="59">
        <f>I324+I327+I329+I331+I333</f>
        <v>159800</v>
      </c>
      <c r="J323" s="59">
        <f>J324+J327+J329+J331+J333</f>
        <v>15316</v>
      </c>
      <c r="K323" s="59">
        <f>K324+K327+K329+K331+K333</f>
        <v>175116</v>
      </c>
      <c r="L323" s="60">
        <f>L324+L327+L329+L331+L333</f>
        <v>64618</v>
      </c>
      <c r="M323" s="60">
        <f>M324+M327+M329+M331+M333</f>
        <v>64618</v>
      </c>
      <c r="N323" s="49"/>
      <c r="O323" s="61"/>
      <c r="P323" s="27"/>
      <c r="Q323" s="28"/>
      <c r="R323" s="28"/>
    </row>
    <row r="324" spans="1:18" s="87" customFormat="1" ht="20.100000000000001" hidden="1" customHeight="1" x14ac:dyDescent="0.25">
      <c r="A324" s="352"/>
      <c r="B324" s="352"/>
      <c r="C324" s="352"/>
      <c r="D324" s="352"/>
      <c r="E324" s="353" t="s">
        <v>119</v>
      </c>
      <c r="F324" s="71"/>
      <c r="G324" s="383" t="s">
        <v>481</v>
      </c>
      <c r="H324" s="71" t="s">
        <v>120</v>
      </c>
      <c r="I324" s="66">
        <f>I325+I326</f>
        <v>66800</v>
      </c>
      <c r="J324" s="66">
        <f>J325+J326</f>
        <v>13252</v>
      </c>
      <c r="K324" s="66">
        <f>K325+K326</f>
        <v>80052</v>
      </c>
      <c r="L324" s="60">
        <f>L325+L326</f>
        <v>33000</v>
      </c>
      <c r="M324" s="60">
        <f>M325+M326</f>
        <v>33000</v>
      </c>
      <c r="N324" s="49"/>
      <c r="O324" s="26"/>
      <c r="P324" s="63"/>
      <c r="Q324" s="28"/>
      <c r="R324" s="28"/>
    </row>
    <row r="325" spans="1:18" s="87" customFormat="1" ht="20.100000000000001" hidden="1" customHeight="1" x14ac:dyDescent="0.25">
      <c r="A325" s="352"/>
      <c r="B325" s="352"/>
      <c r="C325" s="352"/>
      <c r="D325" s="352"/>
      <c r="E325" s="353"/>
      <c r="F325" s="71" t="s">
        <v>121</v>
      </c>
      <c r="G325" s="383" t="s">
        <v>481</v>
      </c>
      <c r="H325" s="71" t="s">
        <v>120</v>
      </c>
      <c r="I325" s="66">
        <v>31950</v>
      </c>
      <c r="J325" s="66">
        <f>K325-I325</f>
        <v>11418</v>
      </c>
      <c r="K325" s="66">
        <f>31950+1542+10000-124</f>
        <v>43368</v>
      </c>
      <c r="L325" s="60">
        <v>13000</v>
      </c>
      <c r="M325" s="60">
        <v>13000</v>
      </c>
      <c r="N325" s="49"/>
      <c r="O325" s="26"/>
      <c r="P325" s="63"/>
      <c r="Q325" s="28"/>
      <c r="R325" s="28"/>
    </row>
    <row r="326" spans="1:18" s="87" customFormat="1" ht="20.100000000000001" hidden="1" customHeight="1" x14ac:dyDescent="0.25">
      <c r="A326" s="352"/>
      <c r="B326" s="352"/>
      <c r="C326" s="352"/>
      <c r="D326" s="352"/>
      <c r="E326" s="353"/>
      <c r="F326" s="71" t="s">
        <v>122</v>
      </c>
      <c r="G326" s="383" t="s">
        <v>481</v>
      </c>
      <c r="H326" s="71" t="s">
        <v>323</v>
      </c>
      <c r="I326" s="66">
        <v>34850</v>
      </c>
      <c r="J326" s="66">
        <f>K326-I326</f>
        <v>1834</v>
      </c>
      <c r="K326" s="66">
        <f>34850+1710+124</f>
        <v>36684</v>
      </c>
      <c r="L326" s="60">
        <v>20000</v>
      </c>
      <c r="M326" s="60">
        <v>20000</v>
      </c>
      <c r="N326" s="49"/>
      <c r="O326" s="26"/>
      <c r="P326" s="63"/>
      <c r="Q326" s="28"/>
      <c r="R326" s="28"/>
    </row>
    <row r="327" spans="1:18" s="87" customFormat="1" ht="30" hidden="1" customHeight="1" x14ac:dyDescent="0.25">
      <c r="A327" s="352"/>
      <c r="B327" s="352"/>
      <c r="C327" s="352"/>
      <c r="D327" s="352"/>
      <c r="E327" s="353" t="s">
        <v>124</v>
      </c>
      <c r="F327" s="71"/>
      <c r="G327" s="383" t="s">
        <v>481</v>
      </c>
      <c r="H327" s="71" t="s">
        <v>324</v>
      </c>
      <c r="I327" s="66">
        <f>I328</f>
        <v>18000</v>
      </c>
      <c r="J327" s="66">
        <f>J328</f>
        <v>1464</v>
      </c>
      <c r="K327" s="66">
        <f>K328</f>
        <v>19464</v>
      </c>
      <c r="L327" s="60">
        <f>L328</f>
        <v>2000</v>
      </c>
      <c r="M327" s="60">
        <f>M328</f>
        <v>2000</v>
      </c>
      <c r="N327" s="49"/>
      <c r="O327" s="36"/>
      <c r="P327" s="27"/>
      <c r="Q327" s="28"/>
      <c r="R327" s="28"/>
    </row>
    <row r="328" spans="1:18" s="87" customFormat="1" ht="30" hidden="1" customHeight="1" x14ac:dyDescent="0.25">
      <c r="A328" s="352"/>
      <c r="B328" s="352"/>
      <c r="C328" s="352"/>
      <c r="D328" s="352"/>
      <c r="E328" s="353"/>
      <c r="F328" s="71" t="s">
        <v>126</v>
      </c>
      <c r="G328" s="383" t="s">
        <v>481</v>
      </c>
      <c r="H328" s="71" t="s">
        <v>125</v>
      </c>
      <c r="I328" s="66">
        <v>18000</v>
      </c>
      <c r="J328" s="66">
        <f>K328-I328</f>
        <v>1464</v>
      </c>
      <c r="K328" s="66">
        <f>18000+2000-536</f>
        <v>19464</v>
      </c>
      <c r="L328" s="60">
        <v>2000</v>
      </c>
      <c r="M328" s="60">
        <v>2000</v>
      </c>
      <c r="N328" s="49"/>
      <c r="O328" s="36"/>
      <c r="P328" s="27"/>
      <c r="Q328" s="28"/>
      <c r="R328" s="28"/>
    </row>
    <row r="329" spans="1:18" s="87" customFormat="1" ht="20.100000000000001" hidden="1" customHeight="1" x14ac:dyDescent="0.25">
      <c r="A329" s="352"/>
      <c r="B329" s="352"/>
      <c r="C329" s="352"/>
      <c r="D329" s="352"/>
      <c r="E329" s="353" t="s">
        <v>127</v>
      </c>
      <c r="F329" s="71"/>
      <c r="G329" s="383" t="s">
        <v>481</v>
      </c>
      <c r="H329" s="71" t="s">
        <v>128</v>
      </c>
      <c r="I329" s="66">
        <f>I330</f>
        <v>21500</v>
      </c>
      <c r="J329" s="66">
        <f>J330</f>
        <v>800</v>
      </c>
      <c r="K329" s="66">
        <f>K330</f>
        <v>22300</v>
      </c>
      <c r="L329" s="60">
        <f>L330</f>
        <v>8618</v>
      </c>
      <c r="M329" s="60">
        <f>M330</f>
        <v>8618</v>
      </c>
      <c r="N329" s="49"/>
      <c r="O329" s="26"/>
      <c r="P329" s="27"/>
      <c r="Q329" s="28"/>
      <c r="R329" s="28"/>
    </row>
    <row r="330" spans="1:18" s="87" customFormat="1" ht="20.100000000000001" hidden="1" customHeight="1" x14ac:dyDescent="0.25">
      <c r="A330" s="352"/>
      <c r="B330" s="352"/>
      <c r="C330" s="352"/>
      <c r="D330" s="352"/>
      <c r="E330" s="353"/>
      <c r="F330" s="71" t="s">
        <v>129</v>
      </c>
      <c r="G330" s="383" t="s">
        <v>481</v>
      </c>
      <c r="H330" s="71" t="s">
        <v>128</v>
      </c>
      <c r="I330" s="66">
        <v>21500</v>
      </c>
      <c r="J330" s="66">
        <f>K330-I330</f>
        <v>800</v>
      </c>
      <c r="K330" s="66">
        <f>21500+800</f>
        <v>22300</v>
      </c>
      <c r="L330" s="60">
        <v>8618</v>
      </c>
      <c r="M330" s="60">
        <v>8618</v>
      </c>
      <c r="N330" s="49"/>
      <c r="O330" s="26"/>
      <c r="P330" s="27"/>
      <c r="Q330" s="28"/>
      <c r="R330" s="28"/>
    </row>
    <row r="331" spans="1:18" s="87" customFormat="1" ht="20.100000000000001" hidden="1" customHeight="1" x14ac:dyDescent="0.25">
      <c r="A331" s="352"/>
      <c r="B331" s="352"/>
      <c r="C331" s="352"/>
      <c r="D331" s="352"/>
      <c r="E331" s="353" t="s">
        <v>130</v>
      </c>
      <c r="F331" s="71"/>
      <c r="G331" s="383" t="s">
        <v>481</v>
      </c>
      <c r="H331" s="71" t="s">
        <v>131</v>
      </c>
      <c r="I331" s="66">
        <f>I332</f>
        <v>28500</v>
      </c>
      <c r="J331" s="66">
        <f>J332</f>
        <v>-200</v>
      </c>
      <c r="K331" s="66">
        <f>K332</f>
        <v>28300</v>
      </c>
      <c r="L331" s="60">
        <f>L332</f>
        <v>2000</v>
      </c>
      <c r="M331" s="60">
        <f>M332</f>
        <v>2000</v>
      </c>
      <c r="N331" s="49"/>
      <c r="O331" s="26"/>
      <c r="P331" s="27"/>
      <c r="Q331" s="28"/>
      <c r="R331" s="28"/>
    </row>
    <row r="332" spans="1:18" s="87" customFormat="1" ht="20.100000000000001" hidden="1" customHeight="1" x14ac:dyDescent="0.25">
      <c r="A332" s="352"/>
      <c r="B332" s="352"/>
      <c r="C332" s="352"/>
      <c r="D332" s="352"/>
      <c r="E332" s="353"/>
      <c r="F332" s="71" t="s">
        <v>132</v>
      </c>
      <c r="G332" s="383" t="s">
        <v>481</v>
      </c>
      <c r="H332" s="71" t="s">
        <v>131</v>
      </c>
      <c r="I332" s="66">
        <v>28500</v>
      </c>
      <c r="J332" s="66">
        <f>K332-I332</f>
        <v>-200</v>
      </c>
      <c r="K332" s="66">
        <f>28500+200-400</f>
        <v>28300</v>
      </c>
      <c r="L332" s="60">
        <v>2000</v>
      </c>
      <c r="M332" s="60">
        <v>2000</v>
      </c>
      <c r="N332" s="49"/>
      <c r="O332" s="26"/>
      <c r="P332" s="27"/>
      <c r="Q332" s="28"/>
      <c r="R332" s="28"/>
    </row>
    <row r="333" spans="1:18" s="87" customFormat="1" ht="20.100000000000001" hidden="1" customHeight="1" x14ac:dyDescent="0.25">
      <c r="A333" s="352"/>
      <c r="B333" s="352"/>
      <c r="C333" s="352"/>
      <c r="D333" s="352"/>
      <c r="E333" s="353" t="s">
        <v>133</v>
      </c>
      <c r="F333" s="71"/>
      <c r="G333" s="383" t="s">
        <v>481</v>
      </c>
      <c r="H333" s="71" t="s">
        <v>134</v>
      </c>
      <c r="I333" s="66">
        <f>I334</f>
        <v>25000</v>
      </c>
      <c r="J333" s="66">
        <f>J334</f>
        <v>0</v>
      </c>
      <c r="K333" s="66">
        <f>K334</f>
        <v>25000</v>
      </c>
      <c r="L333" s="60">
        <f>L334</f>
        <v>19000</v>
      </c>
      <c r="M333" s="60">
        <f>M334</f>
        <v>19000</v>
      </c>
      <c r="N333" s="49"/>
      <c r="O333" s="61"/>
      <c r="P333" s="27"/>
      <c r="Q333" s="28"/>
      <c r="R333" s="28"/>
    </row>
    <row r="334" spans="1:18" s="87" customFormat="1" ht="28.5" hidden="1" customHeight="1" x14ac:dyDescent="0.25">
      <c r="A334" s="352"/>
      <c r="B334" s="352"/>
      <c r="C334" s="352"/>
      <c r="D334" s="352"/>
      <c r="E334" s="353"/>
      <c r="F334" s="71" t="s">
        <v>135</v>
      </c>
      <c r="G334" s="383" t="s">
        <v>481</v>
      </c>
      <c r="H334" s="71" t="s">
        <v>134</v>
      </c>
      <c r="I334" s="66">
        <v>25000</v>
      </c>
      <c r="J334" s="66">
        <f>K334-I334</f>
        <v>0</v>
      </c>
      <c r="K334" s="66">
        <v>25000</v>
      </c>
      <c r="L334" s="60">
        <v>19000</v>
      </c>
      <c r="M334" s="60">
        <v>19000</v>
      </c>
      <c r="N334" s="49"/>
      <c r="O334" s="61"/>
      <c r="P334" s="27"/>
      <c r="Q334" s="28"/>
      <c r="R334" s="28"/>
    </row>
    <row r="335" spans="1:18" ht="20.100000000000001" hidden="1" customHeight="1" x14ac:dyDescent="0.25">
      <c r="A335" s="342"/>
      <c r="B335" s="342"/>
      <c r="C335" s="342"/>
      <c r="D335" s="342">
        <v>3222</v>
      </c>
      <c r="E335" s="342"/>
      <c r="F335" s="57"/>
      <c r="G335" s="383" t="s">
        <v>481</v>
      </c>
      <c r="H335" s="58" t="s">
        <v>29</v>
      </c>
      <c r="I335" s="59">
        <f t="shared" ref="I335" si="36">I336+I338</f>
        <v>1411400</v>
      </c>
      <c r="J335" s="59">
        <f t="shared" ref="J335:K335" si="37">J336+J338</f>
        <v>-9500</v>
      </c>
      <c r="K335" s="59">
        <f t="shared" si="37"/>
        <v>1401900</v>
      </c>
      <c r="L335" s="60">
        <f>L336+L338</f>
        <v>686200</v>
      </c>
      <c r="M335" s="60">
        <f>M336+M338</f>
        <v>684200</v>
      </c>
      <c r="N335" s="49"/>
      <c r="O335" s="61"/>
    </row>
    <row r="336" spans="1:18" ht="20.100000000000001" hidden="1" customHeight="1" x14ac:dyDescent="0.25">
      <c r="A336" s="342"/>
      <c r="B336" s="342"/>
      <c r="C336" s="342"/>
      <c r="D336" s="342"/>
      <c r="E336" s="343" t="s">
        <v>136</v>
      </c>
      <c r="F336" s="65"/>
      <c r="G336" s="383" t="s">
        <v>481</v>
      </c>
      <c r="H336" s="65" t="s">
        <v>137</v>
      </c>
      <c r="I336" s="59">
        <f>I337</f>
        <v>1072300</v>
      </c>
      <c r="J336" s="59">
        <f>J337</f>
        <v>0</v>
      </c>
      <c r="K336" s="59">
        <f>K337</f>
        <v>1072300</v>
      </c>
      <c r="L336" s="60">
        <f>L337</f>
        <v>495800</v>
      </c>
      <c r="M336" s="60">
        <f>M337</f>
        <v>503800</v>
      </c>
      <c r="N336" s="49"/>
      <c r="O336" s="61"/>
    </row>
    <row r="337" spans="1:18" ht="20.100000000000001" hidden="1" customHeight="1" x14ac:dyDescent="0.25">
      <c r="A337" s="342"/>
      <c r="B337" s="342"/>
      <c r="C337" s="342"/>
      <c r="D337" s="342"/>
      <c r="E337" s="343"/>
      <c r="F337" s="65" t="s">
        <v>138</v>
      </c>
      <c r="G337" s="383" t="s">
        <v>481</v>
      </c>
      <c r="H337" s="65" t="s">
        <v>137</v>
      </c>
      <c r="I337" s="66">
        <v>1072300</v>
      </c>
      <c r="J337" s="66">
        <f>K337-I337</f>
        <v>0</v>
      </c>
      <c r="K337" s="66">
        <v>1072300</v>
      </c>
      <c r="L337" s="60">
        <v>495800</v>
      </c>
      <c r="M337" s="60">
        <v>503800</v>
      </c>
      <c r="N337" s="49"/>
      <c r="O337" s="61"/>
    </row>
    <row r="338" spans="1:18" ht="20.100000000000001" hidden="1" customHeight="1" x14ac:dyDescent="0.25">
      <c r="A338" s="342"/>
      <c r="B338" s="342"/>
      <c r="C338" s="342"/>
      <c r="D338" s="342"/>
      <c r="E338" s="343" t="s">
        <v>139</v>
      </c>
      <c r="F338" s="65"/>
      <c r="G338" s="383" t="s">
        <v>481</v>
      </c>
      <c r="H338" s="65" t="s">
        <v>140</v>
      </c>
      <c r="I338" s="66">
        <f>I339</f>
        <v>339100</v>
      </c>
      <c r="J338" s="66">
        <f>J339</f>
        <v>-9500</v>
      </c>
      <c r="K338" s="66">
        <f>K339</f>
        <v>329600</v>
      </c>
      <c r="L338" s="60">
        <f>L339</f>
        <v>190400</v>
      </c>
      <c r="M338" s="60">
        <f>M339</f>
        <v>180400</v>
      </c>
      <c r="N338" s="49"/>
    </row>
    <row r="339" spans="1:18" s="87" customFormat="1" ht="20.100000000000001" hidden="1" customHeight="1" x14ac:dyDescent="0.25">
      <c r="A339" s="352"/>
      <c r="B339" s="352"/>
      <c r="C339" s="352"/>
      <c r="D339" s="352"/>
      <c r="E339" s="353"/>
      <c r="F339" s="71" t="s">
        <v>141</v>
      </c>
      <c r="G339" s="383" t="s">
        <v>481</v>
      </c>
      <c r="H339" s="71" t="s">
        <v>140</v>
      </c>
      <c r="I339" s="66">
        <v>339100</v>
      </c>
      <c r="J339" s="66">
        <f>K339-I339</f>
        <v>-9500</v>
      </c>
      <c r="K339" s="66">
        <f>339100+500-10000</f>
        <v>329600</v>
      </c>
      <c r="L339" s="84">
        <f>230400-40000</f>
        <v>190400</v>
      </c>
      <c r="M339" s="84">
        <f>220400-40000</f>
        <v>180400</v>
      </c>
      <c r="N339" s="49"/>
      <c r="O339" s="85"/>
      <c r="P339" s="86"/>
    </row>
    <row r="340" spans="1:18" ht="20.100000000000001" hidden="1" customHeight="1" x14ac:dyDescent="0.25">
      <c r="A340" s="342"/>
      <c r="B340" s="342"/>
      <c r="C340" s="342"/>
      <c r="D340" s="342">
        <v>3223</v>
      </c>
      <c r="E340" s="342"/>
      <c r="F340" s="57"/>
      <c r="G340" s="383" t="s">
        <v>481</v>
      </c>
      <c r="H340" s="58" t="s">
        <v>30</v>
      </c>
      <c r="I340" s="59">
        <f>I341+I344+I346</f>
        <v>205300</v>
      </c>
      <c r="J340" s="59">
        <f>J341+J344+J346</f>
        <v>14435</v>
      </c>
      <c r="K340" s="59">
        <f>K341+K344+K346</f>
        <v>219735</v>
      </c>
      <c r="L340" s="60">
        <f>L341+L344+L346</f>
        <v>205700</v>
      </c>
      <c r="M340" s="60">
        <f>M341+M344+M346</f>
        <v>205700</v>
      </c>
      <c r="N340" s="49"/>
      <c r="P340" s="25"/>
      <c r="Q340" s="29"/>
      <c r="R340" s="29"/>
    </row>
    <row r="341" spans="1:18" ht="20.100000000000001" hidden="1" customHeight="1" x14ac:dyDescent="0.25">
      <c r="A341" s="342"/>
      <c r="B341" s="342"/>
      <c r="C341" s="342"/>
      <c r="D341" s="342"/>
      <c r="E341" s="343" t="s">
        <v>142</v>
      </c>
      <c r="F341" s="65"/>
      <c r="G341" s="383" t="s">
        <v>481</v>
      </c>
      <c r="H341" s="65" t="s">
        <v>143</v>
      </c>
      <c r="I341" s="59">
        <f>I342+I343</f>
        <v>81300</v>
      </c>
      <c r="J341" s="59">
        <f>J342+J343</f>
        <v>2000</v>
      </c>
      <c r="K341" s="59">
        <f>K342+K343</f>
        <v>83300</v>
      </c>
      <c r="L341" s="60">
        <f>L342+L343</f>
        <v>75700</v>
      </c>
      <c r="M341" s="60">
        <f>M342+M343</f>
        <v>75700</v>
      </c>
      <c r="N341" s="49"/>
      <c r="O341" s="61"/>
      <c r="P341" s="25"/>
      <c r="Q341" s="29"/>
      <c r="R341" s="29"/>
    </row>
    <row r="342" spans="1:18" ht="20.100000000000001" hidden="1" customHeight="1" x14ac:dyDescent="0.25">
      <c r="A342" s="342"/>
      <c r="B342" s="342"/>
      <c r="C342" s="342"/>
      <c r="D342" s="342"/>
      <c r="E342" s="343"/>
      <c r="F342" s="65" t="s">
        <v>144</v>
      </c>
      <c r="G342" s="383" t="s">
        <v>481</v>
      </c>
      <c r="H342" s="65" t="s">
        <v>143</v>
      </c>
      <c r="I342" s="66">
        <v>41100</v>
      </c>
      <c r="J342" s="66">
        <f>K342-I342</f>
        <v>1000</v>
      </c>
      <c r="K342" s="66">
        <f>41100+1000</f>
        <v>42100</v>
      </c>
      <c r="L342" s="60">
        <v>35700</v>
      </c>
      <c r="M342" s="60">
        <v>35700</v>
      </c>
      <c r="N342" s="49"/>
      <c r="O342" s="61"/>
      <c r="P342" s="25"/>
      <c r="Q342" s="29"/>
      <c r="R342" s="29"/>
    </row>
    <row r="343" spans="1:18" ht="20.100000000000001" hidden="1" customHeight="1" x14ac:dyDescent="0.25">
      <c r="A343" s="342"/>
      <c r="B343" s="342"/>
      <c r="C343" s="342"/>
      <c r="D343" s="342"/>
      <c r="E343" s="343"/>
      <c r="F343" s="65" t="s">
        <v>145</v>
      </c>
      <c r="G343" s="383" t="s">
        <v>481</v>
      </c>
      <c r="H343" s="65" t="s">
        <v>325</v>
      </c>
      <c r="I343" s="66">
        <v>40200</v>
      </c>
      <c r="J343" s="66">
        <f>K343-I343</f>
        <v>1000</v>
      </c>
      <c r="K343" s="66">
        <f>40200+1000</f>
        <v>41200</v>
      </c>
      <c r="L343" s="60">
        <v>40000</v>
      </c>
      <c r="M343" s="60">
        <v>40000</v>
      </c>
      <c r="N343" s="49"/>
      <c r="O343" s="61"/>
      <c r="P343" s="25"/>
      <c r="Q343" s="29"/>
      <c r="R343" s="29"/>
    </row>
    <row r="344" spans="1:18" ht="20.100000000000001" hidden="1" customHeight="1" x14ac:dyDescent="0.25">
      <c r="A344" s="342"/>
      <c r="B344" s="342"/>
      <c r="C344" s="342"/>
      <c r="D344" s="342"/>
      <c r="E344" s="343" t="s">
        <v>147</v>
      </c>
      <c r="F344" s="65"/>
      <c r="G344" s="383" t="s">
        <v>481</v>
      </c>
      <c r="H344" s="65" t="s">
        <v>148</v>
      </c>
      <c r="I344" s="66">
        <f>I345</f>
        <v>46000</v>
      </c>
      <c r="J344" s="66">
        <f>J345</f>
        <v>11599</v>
      </c>
      <c r="K344" s="66">
        <f>K345</f>
        <v>57599</v>
      </c>
      <c r="L344" s="60">
        <f>L345</f>
        <v>70000</v>
      </c>
      <c r="M344" s="60">
        <f>M345</f>
        <v>70000</v>
      </c>
      <c r="N344" s="49"/>
      <c r="O344" s="61"/>
      <c r="P344" s="25"/>
      <c r="Q344" s="29"/>
      <c r="R344" s="29"/>
    </row>
    <row r="345" spans="1:18" ht="20.100000000000001" hidden="1" customHeight="1" x14ac:dyDescent="0.25">
      <c r="A345" s="342"/>
      <c r="B345" s="342"/>
      <c r="C345" s="342"/>
      <c r="D345" s="342"/>
      <c r="E345" s="343"/>
      <c r="F345" s="65" t="s">
        <v>149</v>
      </c>
      <c r="G345" s="383" t="s">
        <v>481</v>
      </c>
      <c r="H345" s="65" t="s">
        <v>148</v>
      </c>
      <c r="I345" s="66">
        <v>46000</v>
      </c>
      <c r="J345" s="66">
        <f>K345-I345</f>
        <v>11599</v>
      </c>
      <c r="K345" s="66">
        <f>46000+1000+10000+599</f>
        <v>57599</v>
      </c>
      <c r="L345" s="60">
        <v>70000</v>
      </c>
      <c r="M345" s="60">
        <v>70000</v>
      </c>
      <c r="N345" s="49"/>
      <c r="O345" s="61"/>
      <c r="P345" s="25"/>
      <c r="Q345" s="29"/>
      <c r="R345" s="29"/>
    </row>
    <row r="346" spans="1:18" ht="20.100000000000001" hidden="1" customHeight="1" x14ac:dyDescent="0.25">
      <c r="A346" s="342"/>
      <c r="B346" s="342"/>
      <c r="C346" s="342"/>
      <c r="D346" s="342"/>
      <c r="E346" s="343" t="s">
        <v>150</v>
      </c>
      <c r="F346" s="65"/>
      <c r="G346" s="383" t="s">
        <v>481</v>
      </c>
      <c r="H346" s="65" t="s">
        <v>151</v>
      </c>
      <c r="I346" s="59">
        <f>I347</f>
        <v>78000</v>
      </c>
      <c r="J346" s="59">
        <f>J347</f>
        <v>836</v>
      </c>
      <c r="K346" s="59">
        <f>K347</f>
        <v>78836</v>
      </c>
      <c r="L346" s="60">
        <f>L347</f>
        <v>60000</v>
      </c>
      <c r="M346" s="60">
        <f>M347</f>
        <v>60000</v>
      </c>
      <c r="N346" s="49"/>
      <c r="O346" s="61"/>
      <c r="P346" s="25"/>
      <c r="Q346" s="29"/>
      <c r="R346" s="29"/>
    </row>
    <row r="347" spans="1:18" ht="20.100000000000001" hidden="1" customHeight="1" x14ac:dyDescent="0.25">
      <c r="A347" s="342"/>
      <c r="B347" s="342"/>
      <c r="C347" s="342"/>
      <c r="D347" s="342"/>
      <c r="E347" s="343"/>
      <c r="F347" s="65" t="s">
        <v>152</v>
      </c>
      <c r="G347" s="383" t="s">
        <v>481</v>
      </c>
      <c r="H347" s="65" t="s">
        <v>151</v>
      </c>
      <c r="I347" s="59">
        <v>78000</v>
      </c>
      <c r="J347" s="59">
        <f>K347-I347</f>
        <v>836</v>
      </c>
      <c r="K347" s="59">
        <f>78000+1000-700+536</f>
        <v>78836</v>
      </c>
      <c r="L347" s="60">
        <v>60000</v>
      </c>
      <c r="M347" s="60">
        <v>60000</v>
      </c>
      <c r="N347" s="49"/>
      <c r="O347" s="61"/>
      <c r="P347" s="25"/>
      <c r="Q347" s="29"/>
      <c r="R347" s="29"/>
    </row>
    <row r="348" spans="1:18" ht="30" hidden="1" customHeight="1" x14ac:dyDescent="0.25">
      <c r="A348" s="342"/>
      <c r="B348" s="342"/>
      <c r="C348" s="342"/>
      <c r="D348" s="342">
        <v>3224</v>
      </c>
      <c r="E348" s="342"/>
      <c r="F348" s="57"/>
      <c r="G348" s="383" t="s">
        <v>481</v>
      </c>
      <c r="H348" s="72" t="s">
        <v>153</v>
      </c>
      <c r="I348" s="59">
        <f t="shared" ref="I348:M349" si="38">I349</f>
        <v>20000</v>
      </c>
      <c r="J348" s="59">
        <f t="shared" si="38"/>
        <v>0</v>
      </c>
      <c r="K348" s="59">
        <f t="shared" si="38"/>
        <v>20000</v>
      </c>
      <c r="L348" s="60">
        <f t="shared" si="38"/>
        <v>1000</v>
      </c>
      <c r="M348" s="60">
        <f t="shared" si="38"/>
        <v>1000</v>
      </c>
      <c r="N348" s="49"/>
      <c r="P348" s="25"/>
      <c r="Q348" s="29"/>
      <c r="R348" s="29"/>
    </row>
    <row r="349" spans="1:18" ht="30" hidden="1" customHeight="1" x14ac:dyDescent="0.25">
      <c r="A349" s="342"/>
      <c r="B349" s="342"/>
      <c r="C349" s="342"/>
      <c r="D349" s="342"/>
      <c r="E349" s="343" t="s">
        <v>154</v>
      </c>
      <c r="F349" s="65"/>
      <c r="G349" s="383" t="s">
        <v>481</v>
      </c>
      <c r="H349" s="65" t="s">
        <v>155</v>
      </c>
      <c r="I349" s="59">
        <f>I350</f>
        <v>20000</v>
      </c>
      <c r="J349" s="59">
        <f t="shared" si="38"/>
        <v>0</v>
      </c>
      <c r="K349" s="59">
        <f>K350</f>
        <v>20000</v>
      </c>
      <c r="L349" s="60">
        <f t="shared" si="38"/>
        <v>1000</v>
      </c>
      <c r="M349" s="60">
        <f t="shared" si="38"/>
        <v>1000</v>
      </c>
      <c r="N349" s="49"/>
      <c r="P349" s="25"/>
      <c r="Q349" s="29"/>
      <c r="R349" s="29"/>
    </row>
    <row r="350" spans="1:18" ht="30" hidden="1" customHeight="1" x14ac:dyDescent="0.25">
      <c r="A350" s="342"/>
      <c r="B350" s="342"/>
      <c r="C350" s="342"/>
      <c r="D350" s="342"/>
      <c r="E350" s="343"/>
      <c r="F350" s="65" t="s">
        <v>156</v>
      </c>
      <c r="G350" s="383" t="s">
        <v>481</v>
      </c>
      <c r="H350" s="65" t="s">
        <v>155</v>
      </c>
      <c r="I350" s="59">
        <v>20000</v>
      </c>
      <c r="J350" s="59">
        <f>K350-I350</f>
        <v>0</v>
      </c>
      <c r="K350" s="59">
        <v>20000</v>
      </c>
      <c r="L350" s="60">
        <v>1000</v>
      </c>
      <c r="M350" s="60">
        <v>1000</v>
      </c>
      <c r="N350" s="49"/>
      <c r="P350" s="25"/>
      <c r="Q350" s="29"/>
      <c r="R350" s="29"/>
    </row>
    <row r="351" spans="1:18" ht="20.100000000000001" hidden="1" customHeight="1" x14ac:dyDescent="0.25">
      <c r="A351" s="342"/>
      <c r="B351" s="342"/>
      <c r="C351" s="342"/>
      <c r="D351" s="342">
        <v>3225</v>
      </c>
      <c r="E351" s="342"/>
      <c r="F351" s="57"/>
      <c r="G351" s="383" t="s">
        <v>481</v>
      </c>
      <c r="H351" s="72" t="s">
        <v>157</v>
      </c>
      <c r="I351" s="59">
        <f>I352+I354</f>
        <v>43000</v>
      </c>
      <c r="J351" s="59">
        <f>J352+J354</f>
        <v>0</v>
      </c>
      <c r="K351" s="59">
        <f>K352+K354</f>
        <v>43000</v>
      </c>
      <c r="L351" s="60">
        <f>L352+L354</f>
        <v>10000</v>
      </c>
      <c r="M351" s="60">
        <f>M352+M354</f>
        <v>10000</v>
      </c>
      <c r="N351" s="49"/>
      <c r="P351" s="25"/>
      <c r="Q351" s="29"/>
      <c r="R351" s="29"/>
    </row>
    <row r="352" spans="1:18" ht="20.100000000000001" hidden="1" customHeight="1" x14ac:dyDescent="0.25">
      <c r="A352" s="342"/>
      <c r="B352" s="342"/>
      <c r="C352" s="342"/>
      <c r="D352" s="342"/>
      <c r="E352" s="343" t="s">
        <v>158</v>
      </c>
      <c r="F352" s="65"/>
      <c r="G352" s="383" t="s">
        <v>481</v>
      </c>
      <c r="H352" s="65" t="s">
        <v>159</v>
      </c>
      <c r="I352" s="59">
        <f>I353</f>
        <v>23000</v>
      </c>
      <c r="J352" s="59">
        <f>J353</f>
        <v>0</v>
      </c>
      <c r="K352" s="59">
        <f>K353</f>
        <v>23000</v>
      </c>
      <c r="L352" s="60">
        <f>L353</f>
        <v>8000</v>
      </c>
      <c r="M352" s="60">
        <f>M353</f>
        <v>8000</v>
      </c>
      <c r="N352" s="49"/>
      <c r="P352" s="25"/>
      <c r="Q352" s="29"/>
      <c r="R352" s="29"/>
    </row>
    <row r="353" spans="1:18" ht="20.100000000000001" hidden="1" customHeight="1" x14ac:dyDescent="0.25">
      <c r="A353" s="342"/>
      <c r="B353" s="342"/>
      <c r="C353" s="342"/>
      <c r="D353" s="342"/>
      <c r="E353" s="343"/>
      <c r="F353" s="65" t="s">
        <v>160</v>
      </c>
      <c r="G353" s="383" t="s">
        <v>481</v>
      </c>
      <c r="H353" s="65" t="s">
        <v>159</v>
      </c>
      <c r="I353" s="59">
        <v>23000</v>
      </c>
      <c r="J353" s="59">
        <f>K353-I353</f>
        <v>0</v>
      </c>
      <c r="K353" s="59">
        <v>23000</v>
      </c>
      <c r="L353" s="60">
        <v>8000</v>
      </c>
      <c r="M353" s="60">
        <v>8000</v>
      </c>
      <c r="N353" s="49"/>
      <c r="P353" s="25"/>
      <c r="Q353" s="29"/>
      <c r="R353" s="29"/>
    </row>
    <row r="354" spans="1:18" ht="20.100000000000001" hidden="1" customHeight="1" x14ac:dyDescent="0.25">
      <c r="A354" s="342"/>
      <c r="B354" s="342"/>
      <c r="C354" s="342"/>
      <c r="D354" s="342"/>
      <c r="E354" s="343" t="s">
        <v>161</v>
      </c>
      <c r="F354" s="65"/>
      <c r="G354" s="383" t="s">
        <v>481</v>
      </c>
      <c r="H354" s="65" t="s">
        <v>162</v>
      </c>
      <c r="I354" s="59">
        <f>I355</f>
        <v>20000</v>
      </c>
      <c r="J354" s="59">
        <f>J355</f>
        <v>0</v>
      </c>
      <c r="K354" s="59">
        <f>K355</f>
        <v>20000</v>
      </c>
      <c r="L354" s="60">
        <f>L355</f>
        <v>2000</v>
      </c>
      <c r="M354" s="60">
        <f>M355</f>
        <v>2000</v>
      </c>
      <c r="N354" s="49"/>
      <c r="P354" s="25"/>
      <c r="Q354" s="29"/>
      <c r="R354" s="29"/>
    </row>
    <row r="355" spans="1:18" ht="20.100000000000001" hidden="1" customHeight="1" x14ac:dyDescent="0.25">
      <c r="A355" s="342"/>
      <c r="B355" s="342"/>
      <c r="C355" s="342"/>
      <c r="D355" s="342"/>
      <c r="E355" s="343"/>
      <c r="F355" s="65" t="s">
        <v>163</v>
      </c>
      <c r="G355" s="383" t="s">
        <v>481</v>
      </c>
      <c r="H355" s="65" t="s">
        <v>162</v>
      </c>
      <c r="I355" s="59">
        <v>20000</v>
      </c>
      <c r="J355" s="59">
        <f>K355-I355</f>
        <v>0</v>
      </c>
      <c r="K355" s="59">
        <v>20000</v>
      </c>
      <c r="L355" s="60">
        <v>2000</v>
      </c>
      <c r="M355" s="60">
        <v>2000</v>
      </c>
      <c r="N355" s="49"/>
    </row>
    <row r="356" spans="1:18" ht="20.100000000000001" hidden="1" customHeight="1" x14ac:dyDescent="0.25">
      <c r="A356" s="342"/>
      <c r="B356" s="342"/>
      <c r="C356" s="342"/>
      <c r="D356" s="342">
        <v>3227</v>
      </c>
      <c r="E356" s="342"/>
      <c r="F356" s="57"/>
      <c r="G356" s="383" t="s">
        <v>481</v>
      </c>
      <c r="H356" s="58" t="s">
        <v>33</v>
      </c>
      <c r="I356" s="59">
        <f t="shared" ref="I356:M357" si="39">I357</f>
        <v>25000</v>
      </c>
      <c r="J356" s="59">
        <f t="shared" si="39"/>
        <v>0</v>
      </c>
      <c r="K356" s="59">
        <f t="shared" si="39"/>
        <v>25000</v>
      </c>
      <c r="L356" s="60">
        <f t="shared" si="39"/>
        <v>20000</v>
      </c>
      <c r="M356" s="60">
        <f t="shared" si="39"/>
        <v>5000</v>
      </c>
      <c r="N356" s="49"/>
    </row>
    <row r="357" spans="1:18" ht="20.100000000000001" hidden="1" customHeight="1" x14ac:dyDescent="0.25">
      <c r="A357" s="342"/>
      <c r="B357" s="342"/>
      <c r="C357" s="342"/>
      <c r="D357" s="342"/>
      <c r="E357" s="343" t="s">
        <v>164</v>
      </c>
      <c r="F357" s="65"/>
      <c r="G357" s="383" t="s">
        <v>481</v>
      </c>
      <c r="H357" s="73" t="s">
        <v>165</v>
      </c>
      <c r="I357" s="59">
        <f t="shared" si="39"/>
        <v>25000</v>
      </c>
      <c r="J357" s="59">
        <f t="shared" si="39"/>
        <v>0</v>
      </c>
      <c r="K357" s="59">
        <f t="shared" si="39"/>
        <v>25000</v>
      </c>
      <c r="L357" s="60">
        <f t="shared" si="39"/>
        <v>20000</v>
      </c>
      <c r="M357" s="60">
        <f t="shared" si="39"/>
        <v>5000</v>
      </c>
      <c r="N357" s="49"/>
    </row>
    <row r="358" spans="1:18" ht="20.100000000000001" hidden="1" customHeight="1" x14ac:dyDescent="0.25">
      <c r="A358" s="342"/>
      <c r="B358" s="342"/>
      <c r="C358" s="342"/>
      <c r="D358" s="342"/>
      <c r="E358" s="343"/>
      <c r="F358" s="65" t="s">
        <v>166</v>
      </c>
      <c r="G358" s="383" t="s">
        <v>481</v>
      </c>
      <c r="H358" s="73" t="s">
        <v>165</v>
      </c>
      <c r="I358" s="59">
        <v>25000</v>
      </c>
      <c r="J358" s="59">
        <f>K358-I358</f>
        <v>0</v>
      </c>
      <c r="K358" s="59">
        <v>25000</v>
      </c>
      <c r="L358" s="60">
        <v>20000</v>
      </c>
      <c r="M358" s="60">
        <f>10000-5000</f>
        <v>5000</v>
      </c>
      <c r="N358" s="49"/>
    </row>
    <row r="359" spans="1:18" s="280" customFormat="1" ht="20.100000000000001" customHeight="1" x14ac:dyDescent="0.25">
      <c r="A359" s="341"/>
      <c r="B359" s="341"/>
      <c r="C359" s="341">
        <v>323</v>
      </c>
      <c r="D359" s="341"/>
      <c r="E359" s="341"/>
      <c r="F359" s="44"/>
      <c r="G359" s="378" t="s">
        <v>481</v>
      </c>
      <c r="H359" s="46" t="s">
        <v>34</v>
      </c>
      <c r="I359" s="47">
        <f>I360+I370+I373+I376+I384+I391+I396+I404+I407</f>
        <v>2696016</v>
      </c>
      <c r="J359" s="47">
        <f>J360+J370+J373+J376+J384+J391+J396+J404+J407</f>
        <v>44800</v>
      </c>
      <c r="K359" s="47">
        <f>K360+K370+K373+K376+K384+K391+K396+K404+K407</f>
        <v>2740816</v>
      </c>
      <c r="L359" s="277">
        <f>L360+L370+L373+L376+L384+L391+L396+L404+L407</f>
        <v>1411700</v>
      </c>
      <c r="M359" s="277">
        <f>M360+M370+M373+M376+M384+M391+M396+M404+M407</f>
        <v>1408500</v>
      </c>
      <c r="N359" s="49"/>
      <c r="O359" s="285"/>
      <c r="P359" s="279"/>
      <c r="Q359" s="279"/>
      <c r="R359" s="279"/>
    </row>
    <row r="360" spans="1:18" s="28" customFormat="1" ht="20.100000000000001" hidden="1" customHeight="1" x14ac:dyDescent="0.25">
      <c r="A360" s="349"/>
      <c r="B360" s="349"/>
      <c r="C360" s="349"/>
      <c r="D360" s="349">
        <v>3231</v>
      </c>
      <c r="E360" s="349"/>
      <c r="F360" s="76"/>
      <c r="G360" s="379" t="s">
        <v>481</v>
      </c>
      <c r="H360" s="65" t="s">
        <v>167</v>
      </c>
      <c r="I360" s="59">
        <f>I361+I363+I365+I367</f>
        <v>118700</v>
      </c>
      <c r="J360" s="59">
        <f t="shared" ref="J360:K360" si="40">J361+J363+J365+J367</f>
        <v>2200</v>
      </c>
      <c r="K360" s="59">
        <f t="shared" si="40"/>
        <v>120900</v>
      </c>
      <c r="L360" s="60">
        <f>L361+L363+L365+L367</f>
        <v>78650</v>
      </c>
      <c r="M360" s="60">
        <f>M361+M363+M365+M367</f>
        <v>78650</v>
      </c>
      <c r="N360" s="49"/>
      <c r="O360" s="26"/>
      <c r="P360" s="27"/>
    </row>
    <row r="361" spans="1:18" ht="20.100000000000001" hidden="1" customHeight="1" x14ac:dyDescent="0.25">
      <c r="A361" s="342"/>
      <c r="B361" s="342"/>
      <c r="C361" s="342"/>
      <c r="D361" s="342"/>
      <c r="E361" s="343" t="s">
        <v>168</v>
      </c>
      <c r="F361" s="65"/>
      <c r="G361" s="379" t="s">
        <v>481</v>
      </c>
      <c r="H361" s="65" t="s">
        <v>169</v>
      </c>
      <c r="I361" s="59">
        <f>I362</f>
        <v>62200</v>
      </c>
      <c r="J361" s="59">
        <f>J362</f>
        <v>2200</v>
      </c>
      <c r="K361" s="59">
        <f>K362</f>
        <v>64400</v>
      </c>
      <c r="L361" s="60">
        <f>L362</f>
        <v>50000</v>
      </c>
      <c r="M361" s="60">
        <f>M362</f>
        <v>50000</v>
      </c>
      <c r="N361" s="49"/>
      <c r="O361" s="61"/>
    </row>
    <row r="362" spans="1:18" ht="20.100000000000001" hidden="1" customHeight="1" x14ac:dyDescent="0.25">
      <c r="A362" s="342"/>
      <c r="B362" s="342"/>
      <c r="C362" s="342"/>
      <c r="D362" s="342"/>
      <c r="E362" s="343"/>
      <c r="F362" s="65" t="s">
        <v>170</v>
      </c>
      <c r="G362" s="379" t="s">
        <v>481</v>
      </c>
      <c r="H362" s="65" t="s">
        <v>169</v>
      </c>
      <c r="I362" s="59">
        <v>62200</v>
      </c>
      <c r="J362" s="59">
        <f>K362-I362</f>
        <v>2200</v>
      </c>
      <c r="K362" s="59">
        <f>62200+2200</f>
        <v>64400</v>
      </c>
      <c r="L362" s="60">
        <f>55000-5000</f>
        <v>50000</v>
      </c>
      <c r="M362" s="60">
        <f>55000-5000</f>
        <v>50000</v>
      </c>
      <c r="N362" s="49"/>
      <c r="O362" s="61"/>
    </row>
    <row r="363" spans="1:18" ht="20.100000000000001" hidden="1" customHeight="1" x14ac:dyDescent="0.25">
      <c r="A363" s="342"/>
      <c r="B363" s="342"/>
      <c r="C363" s="342"/>
      <c r="D363" s="342"/>
      <c r="E363" s="343" t="s">
        <v>171</v>
      </c>
      <c r="F363" s="65"/>
      <c r="G363" s="379" t="s">
        <v>481</v>
      </c>
      <c r="H363" s="65" t="s">
        <v>172</v>
      </c>
      <c r="I363" s="59">
        <f>I364</f>
        <v>0</v>
      </c>
      <c r="J363" s="59">
        <f>J364</f>
        <v>0</v>
      </c>
      <c r="K363" s="59">
        <f>K364</f>
        <v>0</v>
      </c>
      <c r="L363" s="60">
        <f>L364</f>
        <v>7150</v>
      </c>
      <c r="M363" s="60">
        <f>M364</f>
        <v>7150</v>
      </c>
      <c r="N363" s="49"/>
      <c r="O363" s="61"/>
    </row>
    <row r="364" spans="1:18" ht="20.100000000000001" hidden="1" customHeight="1" x14ac:dyDescent="0.25">
      <c r="A364" s="342"/>
      <c r="B364" s="342"/>
      <c r="C364" s="342"/>
      <c r="D364" s="342"/>
      <c r="E364" s="343"/>
      <c r="F364" s="65" t="s">
        <v>173</v>
      </c>
      <c r="G364" s="379" t="s">
        <v>481</v>
      </c>
      <c r="H364" s="65" t="s">
        <v>172</v>
      </c>
      <c r="I364" s="59">
        <v>0</v>
      </c>
      <c r="J364" s="59">
        <f>K364-I364</f>
        <v>0</v>
      </c>
      <c r="K364" s="59">
        <v>0</v>
      </c>
      <c r="L364" s="60">
        <v>7150</v>
      </c>
      <c r="M364" s="60">
        <v>7150</v>
      </c>
      <c r="N364" s="49"/>
      <c r="O364" s="61"/>
    </row>
    <row r="365" spans="1:18" ht="20.100000000000001" hidden="1" customHeight="1" x14ac:dyDescent="0.25">
      <c r="A365" s="342"/>
      <c r="B365" s="342"/>
      <c r="C365" s="342"/>
      <c r="D365" s="342"/>
      <c r="E365" s="343" t="s">
        <v>174</v>
      </c>
      <c r="F365" s="65"/>
      <c r="G365" s="379" t="s">
        <v>481</v>
      </c>
      <c r="H365" s="65" t="s">
        <v>175</v>
      </c>
      <c r="I365" s="59">
        <f>I366</f>
        <v>39500</v>
      </c>
      <c r="J365" s="59">
        <f>J366</f>
        <v>0</v>
      </c>
      <c r="K365" s="59">
        <f>K366</f>
        <v>39500</v>
      </c>
      <c r="L365" s="60">
        <f>L366</f>
        <v>19500</v>
      </c>
      <c r="M365" s="60">
        <f>M366</f>
        <v>19500</v>
      </c>
      <c r="N365" s="49"/>
      <c r="O365" s="61"/>
    </row>
    <row r="366" spans="1:18" ht="20.100000000000001" hidden="1" customHeight="1" x14ac:dyDescent="0.25">
      <c r="A366" s="342"/>
      <c r="B366" s="342"/>
      <c r="C366" s="342"/>
      <c r="D366" s="342"/>
      <c r="E366" s="343"/>
      <c r="F366" s="65" t="s">
        <v>176</v>
      </c>
      <c r="G366" s="379" t="s">
        <v>481</v>
      </c>
      <c r="H366" s="65" t="s">
        <v>175</v>
      </c>
      <c r="I366" s="59">
        <v>39500</v>
      </c>
      <c r="J366" s="59">
        <f>K366-I366</f>
        <v>0</v>
      </c>
      <c r="K366" s="59">
        <v>39500</v>
      </c>
      <c r="L366" s="60">
        <f>25000-5500</f>
        <v>19500</v>
      </c>
      <c r="M366" s="60">
        <f>25000-5500</f>
        <v>19500</v>
      </c>
      <c r="N366" s="49"/>
      <c r="O366" s="61"/>
    </row>
    <row r="367" spans="1:18" ht="20.100000000000001" hidden="1" customHeight="1" x14ac:dyDescent="0.25">
      <c r="A367" s="342"/>
      <c r="B367" s="342"/>
      <c r="C367" s="342"/>
      <c r="D367" s="342"/>
      <c r="E367" s="343" t="s">
        <v>177</v>
      </c>
      <c r="F367" s="65"/>
      <c r="G367" s="379" t="s">
        <v>481</v>
      </c>
      <c r="H367" s="65" t="s">
        <v>178</v>
      </c>
      <c r="I367" s="59">
        <f>I368+I369</f>
        <v>17000</v>
      </c>
      <c r="J367" s="59">
        <f>J368</f>
        <v>0</v>
      </c>
      <c r="K367" s="59">
        <f>K368+K369</f>
        <v>17000</v>
      </c>
      <c r="L367" s="60">
        <f>L368</f>
        <v>2000</v>
      </c>
      <c r="M367" s="60">
        <f>M368</f>
        <v>2000</v>
      </c>
      <c r="N367" s="49"/>
      <c r="O367" s="61"/>
      <c r="Q367" s="29"/>
      <c r="R367" s="29"/>
    </row>
    <row r="368" spans="1:18" ht="20.100000000000001" hidden="1" customHeight="1" x14ac:dyDescent="0.25">
      <c r="A368" s="342"/>
      <c r="B368" s="342"/>
      <c r="C368" s="342"/>
      <c r="D368" s="342"/>
      <c r="E368" s="343"/>
      <c r="F368" s="65" t="s">
        <v>179</v>
      </c>
      <c r="G368" s="379" t="s">
        <v>481</v>
      </c>
      <c r="H368" s="65" t="s">
        <v>178</v>
      </c>
      <c r="I368" s="59">
        <v>5000</v>
      </c>
      <c r="J368" s="59">
        <f>K368-I368</f>
        <v>0</v>
      </c>
      <c r="K368" s="59">
        <v>5000</v>
      </c>
      <c r="L368" s="60">
        <v>2000</v>
      </c>
      <c r="M368" s="60">
        <v>2000</v>
      </c>
      <c r="N368" s="49"/>
      <c r="O368" s="61"/>
      <c r="Q368" s="29"/>
      <c r="R368" s="29"/>
    </row>
    <row r="369" spans="1:18" s="298" customFormat="1" ht="20.100000000000001" hidden="1" customHeight="1" x14ac:dyDescent="0.25">
      <c r="A369" s="342"/>
      <c r="B369" s="342"/>
      <c r="C369" s="342"/>
      <c r="D369" s="342"/>
      <c r="E369" s="343"/>
      <c r="F369" s="65" t="s">
        <v>467</v>
      </c>
      <c r="G369" s="379" t="s">
        <v>481</v>
      </c>
      <c r="H369" s="65" t="s">
        <v>468</v>
      </c>
      <c r="I369" s="59">
        <v>12000</v>
      </c>
      <c r="J369" s="59">
        <f>K369-I369</f>
        <v>0</v>
      </c>
      <c r="K369" s="59">
        <v>12000</v>
      </c>
      <c r="L369" s="60"/>
      <c r="M369" s="60"/>
      <c r="N369" s="49"/>
      <c r="O369" s="61"/>
      <c r="P369" s="27"/>
    </row>
    <row r="370" spans="1:18" ht="20.100000000000001" hidden="1" customHeight="1" x14ac:dyDescent="0.25">
      <c r="A370" s="342"/>
      <c r="B370" s="342"/>
      <c r="C370" s="342"/>
      <c r="D370" s="342">
        <v>3232</v>
      </c>
      <c r="E370" s="342"/>
      <c r="F370" s="57"/>
      <c r="G370" s="379" t="s">
        <v>481</v>
      </c>
      <c r="H370" s="58" t="s">
        <v>36</v>
      </c>
      <c r="I370" s="59">
        <f t="shared" ref="I370:M371" si="41">I371</f>
        <v>600266</v>
      </c>
      <c r="J370" s="59">
        <f t="shared" si="41"/>
        <v>1000</v>
      </c>
      <c r="K370" s="59">
        <f t="shared" si="41"/>
        <v>601266</v>
      </c>
      <c r="L370" s="60">
        <f t="shared" si="41"/>
        <v>78700</v>
      </c>
      <c r="M370" s="60">
        <f t="shared" si="41"/>
        <v>75500</v>
      </c>
      <c r="N370" s="49"/>
      <c r="O370" s="61"/>
      <c r="Q370" s="29"/>
      <c r="R370" s="29"/>
    </row>
    <row r="371" spans="1:18" ht="30" hidden="1" customHeight="1" x14ac:dyDescent="0.25">
      <c r="A371" s="342"/>
      <c r="B371" s="342"/>
      <c r="C371" s="342"/>
      <c r="D371" s="342"/>
      <c r="E371" s="343" t="s">
        <v>180</v>
      </c>
      <c r="F371" s="65"/>
      <c r="G371" s="379" t="s">
        <v>481</v>
      </c>
      <c r="H371" s="65" t="s">
        <v>181</v>
      </c>
      <c r="I371" s="59">
        <f t="shared" si="41"/>
        <v>600266</v>
      </c>
      <c r="J371" s="59">
        <f t="shared" si="41"/>
        <v>1000</v>
      </c>
      <c r="K371" s="59">
        <f>K372</f>
        <v>601266</v>
      </c>
      <c r="L371" s="60">
        <f t="shared" si="41"/>
        <v>78700</v>
      </c>
      <c r="M371" s="60">
        <f t="shared" si="41"/>
        <v>75500</v>
      </c>
      <c r="N371" s="49"/>
      <c r="O371" s="61"/>
      <c r="Q371" s="29"/>
      <c r="R371" s="29"/>
    </row>
    <row r="372" spans="1:18" ht="30" hidden="1" customHeight="1" x14ac:dyDescent="0.25">
      <c r="A372" s="342"/>
      <c r="B372" s="342"/>
      <c r="C372" s="342"/>
      <c r="D372" s="342"/>
      <c r="E372" s="343"/>
      <c r="F372" s="65" t="s">
        <v>182</v>
      </c>
      <c r="G372" s="379" t="s">
        <v>481</v>
      </c>
      <c r="H372" s="65" t="s">
        <v>181</v>
      </c>
      <c r="I372" s="59">
        <v>600266</v>
      </c>
      <c r="J372" s="59">
        <f>K372-I372</f>
        <v>1000</v>
      </c>
      <c r="K372" s="59">
        <f>600266+1000</f>
        <v>601266</v>
      </c>
      <c r="L372" s="60">
        <f>120300-41600</f>
        <v>78700</v>
      </c>
      <c r="M372" s="60">
        <f>120300-44800</f>
        <v>75500</v>
      </c>
      <c r="N372" s="49"/>
      <c r="O372" s="61"/>
      <c r="Q372" s="29"/>
      <c r="R372" s="29"/>
    </row>
    <row r="373" spans="1:18" ht="20.100000000000001" hidden="1" customHeight="1" x14ac:dyDescent="0.25">
      <c r="A373" s="342"/>
      <c r="B373" s="342"/>
      <c r="C373" s="342"/>
      <c r="D373" s="342">
        <v>3233</v>
      </c>
      <c r="E373" s="342"/>
      <c r="F373" s="57"/>
      <c r="G373" s="379" t="s">
        <v>481</v>
      </c>
      <c r="H373" s="58" t="s">
        <v>37</v>
      </c>
      <c r="I373" s="66">
        <f t="shared" ref="I373:K374" si="42">I374</f>
        <v>42400</v>
      </c>
      <c r="J373" s="66">
        <f t="shared" si="42"/>
        <v>5850</v>
      </c>
      <c r="K373" s="66">
        <f t="shared" si="42"/>
        <v>48250</v>
      </c>
      <c r="L373" s="60">
        <f>L374</f>
        <v>3000</v>
      </c>
      <c r="M373" s="60">
        <f>M374</f>
        <v>3000</v>
      </c>
      <c r="N373" s="49"/>
      <c r="Q373" s="29"/>
      <c r="R373" s="29"/>
    </row>
    <row r="374" spans="1:18" ht="20.100000000000001" hidden="1" customHeight="1" x14ac:dyDescent="0.25">
      <c r="A374" s="342"/>
      <c r="B374" s="342"/>
      <c r="C374" s="342"/>
      <c r="D374" s="342"/>
      <c r="E374" s="343" t="s">
        <v>183</v>
      </c>
      <c r="F374" s="65"/>
      <c r="G374" s="379" t="s">
        <v>481</v>
      </c>
      <c r="H374" s="58" t="s">
        <v>184</v>
      </c>
      <c r="I374" s="66">
        <f t="shared" si="42"/>
        <v>42400</v>
      </c>
      <c r="J374" s="66">
        <f t="shared" si="42"/>
        <v>5850</v>
      </c>
      <c r="K374" s="66">
        <f t="shared" si="42"/>
        <v>48250</v>
      </c>
      <c r="L374" s="60">
        <f>L375</f>
        <v>3000</v>
      </c>
      <c r="M374" s="60">
        <f>M375</f>
        <v>3000</v>
      </c>
      <c r="N374" s="49"/>
      <c r="Q374" s="29"/>
      <c r="R374" s="29"/>
    </row>
    <row r="375" spans="1:18" s="87" customFormat="1" ht="20.100000000000001" hidden="1" customHeight="1" x14ac:dyDescent="0.25">
      <c r="A375" s="352"/>
      <c r="B375" s="352"/>
      <c r="C375" s="352"/>
      <c r="D375" s="352"/>
      <c r="E375" s="353"/>
      <c r="F375" s="71" t="s">
        <v>185</v>
      </c>
      <c r="G375" s="379" t="s">
        <v>481</v>
      </c>
      <c r="H375" s="92" t="s">
        <v>37</v>
      </c>
      <c r="I375" s="59">
        <v>42400</v>
      </c>
      <c r="J375" s="59">
        <f>K375-I375</f>
        <v>5850</v>
      </c>
      <c r="K375" s="59">
        <f>42400+1000+2350+2500</f>
        <v>48250</v>
      </c>
      <c r="L375" s="84">
        <v>3000</v>
      </c>
      <c r="M375" s="84">
        <v>3000</v>
      </c>
      <c r="N375" s="49"/>
      <c r="O375" s="85"/>
      <c r="P375" s="86"/>
    </row>
    <row r="376" spans="1:18" ht="20.100000000000001" hidden="1" customHeight="1" x14ac:dyDescent="0.25">
      <c r="A376" s="342"/>
      <c r="B376" s="342"/>
      <c r="C376" s="342"/>
      <c r="D376" s="342">
        <v>3234</v>
      </c>
      <c r="E376" s="342"/>
      <c r="F376" s="57"/>
      <c r="G376" s="379" t="s">
        <v>481</v>
      </c>
      <c r="H376" s="58" t="s">
        <v>38</v>
      </c>
      <c r="I376" s="59">
        <f>I377+I379+I381</f>
        <v>236300</v>
      </c>
      <c r="J376" s="59">
        <f>J377+J379+J381</f>
        <v>12300</v>
      </c>
      <c r="K376" s="59">
        <f>K377+K379+K381</f>
        <v>248600</v>
      </c>
      <c r="L376" s="60">
        <f>L377+L379+L381</f>
        <v>166900</v>
      </c>
      <c r="M376" s="60">
        <f>M377+M379+M381</f>
        <v>166900</v>
      </c>
      <c r="N376" s="49"/>
      <c r="P376" s="63"/>
      <c r="Q376" s="29"/>
      <c r="R376" s="29"/>
    </row>
    <row r="377" spans="1:18" ht="20.100000000000001" hidden="1" customHeight="1" x14ac:dyDescent="0.25">
      <c r="A377" s="342"/>
      <c r="B377" s="342"/>
      <c r="C377" s="342"/>
      <c r="D377" s="342"/>
      <c r="E377" s="343" t="s">
        <v>186</v>
      </c>
      <c r="F377" s="65"/>
      <c r="G377" s="379" t="s">
        <v>481</v>
      </c>
      <c r="H377" s="65" t="s">
        <v>187</v>
      </c>
      <c r="I377" s="59">
        <f>I378</f>
        <v>72100</v>
      </c>
      <c r="J377" s="59">
        <f>J378</f>
        <v>0</v>
      </c>
      <c r="K377" s="59">
        <f>K378</f>
        <v>72100</v>
      </c>
      <c r="L377" s="60">
        <f>L378</f>
        <v>51000</v>
      </c>
      <c r="M377" s="60">
        <f>M378</f>
        <v>51000</v>
      </c>
      <c r="N377" s="49"/>
      <c r="Q377" s="29"/>
      <c r="R377" s="29"/>
    </row>
    <row r="378" spans="1:18" ht="20.100000000000001" hidden="1" customHeight="1" x14ac:dyDescent="0.25">
      <c r="A378" s="342"/>
      <c r="B378" s="342"/>
      <c r="C378" s="342"/>
      <c r="D378" s="342"/>
      <c r="E378" s="343"/>
      <c r="F378" s="65" t="s">
        <v>188</v>
      </c>
      <c r="G378" s="379" t="s">
        <v>481</v>
      </c>
      <c r="H378" s="65" t="s">
        <v>187</v>
      </c>
      <c r="I378" s="59">
        <v>72100</v>
      </c>
      <c r="J378" s="59">
        <f>K378-I378</f>
        <v>0</v>
      </c>
      <c r="K378" s="59">
        <f>72100</f>
        <v>72100</v>
      </c>
      <c r="L378" s="60">
        <v>51000</v>
      </c>
      <c r="M378" s="60">
        <v>51000</v>
      </c>
      <c r="N378" s="49"/>
      <c r="Q378" s="29"/>
      <c r="R378" s="29"/>
    </row>
    <row r="379" spans="1:18" ht="20.100000000000001" hidden="1" customHeight="1" x14ac:dyDescent="0.25">
      <c r="A379" s="342"/>
      <c r="B379" s="342"/>
      <c r="C379" s="342"/>
      <c r="D379" s="342"/>
      <c r="E379" s="343" t="s">
        <v>189</v>
      </c>
      <c r="F379" s="65"/>
      <c r="G379" s="379" t="s">
        <v>481</v>
      </c>
      <c r="H379" s="65" t="s">
        <v>190</v>
      </c>
      <c r="I379" s="59">
        <f>I380</f>
        <v>78100</v>
      </c>
      <c r="J379" s="59">
        <f>J380</f>
        <v>1000</v>
      </c>
      <c r="K379" s="59">
        <f>K380</f>
        <v>79100</v>
      </c>
      <c r="L379" s="66">
        <f t="shared" ref="L379:M379" si="43">L380</f>
        <v>54000</v>
      </c>
      <c r="M379" s="66">
        <f t="shared" si="43"/>
        <v>54000</v>
      </c>
      <c r="N379" s="49"/>
      <c r="O379" s="61"/>
      <c r="Q379" s="29"/>
      <c r="R379" s="29"/>
    </row>
    <row r="380" spans="1:18" ht="20.100000000000001" hidden="1" customHeight="1" x14ac:dyDescent="0.25">
      <c r="A380" s="342"/>
      <c r="B380" s="342"/>
      <c r="C380" s="342"/>
      <c r="D380" s="342"/>
      <c r="E380" s="343"/>
      <c r="F380" s="65" t="s">
        <v>191</v>
      </c>
      <c r="G380" s="379" t="s">
        <v>481</v>
      </c>
      <c r="H380" s="65" t="s">
        <v>190</v>
      </c>
      <c r="I380" s="59">
        <v>78100</v>
      </c>
      <c r="J380" s="59">
        <f>K380-I380</f>
        <v>1000</v>
      </c>
      <c r="K380" s="59">
        <f>78100+1000</f>
        <v>79100</v>
      </c>
      <c r="L380" s="60">
        <v>54000</v>
      </c>
      <c r="M380" s="60">
        <v>54000</v>
      </c>
      <c r="N380" s="49"/>
      <c r="O380" s="61"/>
      <c r="Q380" s="29"/>
      <c r="R380" s="29"/>
    </row>
    <row r="381" spans="1:18" ht="20.100000000000001" hidden="1" customHeight="1" x14ac:dyDescent="0.25">
      <c r="A381" s="342"/>
      <c r="B381" s="342"/>
      <c r="C381" s="342"/>
      <c r="D381" s="342"/>
      <c r="E381" s="343" t="s">
        <v>192</v>
      </c>
      <c r="F381" s="65"/>
      <c r="G381" s="379" t="s">
        <v>481</v>
      </c>
      <c r="H381" s="65" t="s">
        <v>193</v>
      </c>
      <c r="I381" s="59">
        <f>I382+I383</f>
        <v>86100</v>
      </c>
      <c r="J381" s="59">
        <f>J382+J383</f>
        <v>11300</v>
      </c>
      <c r="K381" s="59">
        <f>K382+K383</f>
        <v>97400</v>
      </c>
      <c r="L381" s="66">
        <f t="shared" ref="L381:M381" si="44">L382+L383</f>
        <v>61900</v>
      </c>
      <c r="M381" s="66">
        <f t="shared" si="44"/>
        <v>61900</v>
      </c>
      <c r="N381" s="49"/>
      <c r="Q381" s="29"/>
      <c r="R381" s="29"/>
    </row>
    <row r="382" spans="1:18" ht="20.100000000000001" hidden="1" customHeight="1" x14ac:dyDescent="0.25">
      <c r="A382" s="342"/>
      <c r="B382" s="342"/>
      <c r="C382" s="342"/>
      <c r="D382" s="342"/>
      <c r="E382" s="343"/>
      <c r="F382" s="65" t="s">
        <v>194</v>
      </c>
      <c r="G382" s="379" t="s">
        <v>481</v>
      </c>
      <c r="H382" s="65" t="s">
        <v>193</v>
      </c>
      <c r="I382" s="59">
        <v>24900</v>
      </c>
      <c r="J382" s="59">
        <f>K382-I382</f>
        <v>0</v>
      </c>
      <c r="K382" s="59">
        <v>24900</v>
      </c>
      <c r="L382" s="60">
        <v>20300</v>
      </c>
      <c r="M382" s="60">
        <v>20300</v>
      </c>
      <c r="N382" s="49"/>
      <c r="Q382" s="29"/>
      <c r="R382" s="29"/>
    </row>
    <row r="383" spans="1:18" ht="20.100000000000001" hidden="1" customHeight="1" x14ac:dyDescent="0.25">
      <c r="A383" s="342"/>
      <c r="B383" s="342"/>
      <c r="C383" s="342"/>
      <c r="D383" s="342"/>
      <c r="E383" s="343"/>
      <c r="F383" s="65" t="s">
        <v>195</v>
      </c>
      <c r="G383" s="379" t="s">
        <v>481</v>
      </c>
      <c r="H383" s="65" t="s">
        <v>196</v>
      </c>
      <c r="I383" s="59">
        <v>61200</v>
      </c>
      <c r="J383" s="59">
        <f>K383-I383</f>
        <v>11300</v>
      </c>
      <c r="K383" s="59">
        <f>61200+1300+10000</f>
        <v>72500</v>
      </c>
      <c r="L383" s="60">
        <f>40000+1600</f>
        <v>41600</v>
      </c>
      <c r="M383" s="60">
        <f>40000+1600</f>
        <v>41600</v>
      </c>
      <c r="N383" s="49"/>
      <c r="Q383" s="29"/>
      <c r="R383" s="29"/>
    </row>
    <row r="384" spans="1:18" ht="20.100000000000001" hidden="1" customHeight="1" x14ac:dyDescent="0.25">
      <c r="A384" s="342"/>
      <c r="B384" s="342"/>
      <c r="C384" s="342"/>
      <c r="D384" s="342">
        <v>3235</v>
      </c>
      <c r="E384" s="342"/>
      <c r="F384" s="57"/>
      <c r="G384" s="379" t="s">
        <v>481</v>
      </c>
      <c r="H384" s="58" t="s">
        <v>39</v>
      </c>
      <c r="I384" s="59">
        <f>I385+I387+I389</f>
        <v>21000</v>
      </c>
      <c r="J384" s="59">
        <f>J385+J387+J389</f>
        <v>0</v>
      </c>
      <c r="K384" s="59">
        <f>K385+K387+K389</f>
        <v>21000</v>
      </c>
      <c r="L384" s="66">
        <f t="shared" ref="L384:M384" si="45">L385+L387+L389</f>
        <v>10000</v>
      </c>
      <c r="M384" s="66">
        <f t="shared" si="45"/>
        <v>10000</v>
      </c>
      <c r="N384" s="49"/>
      <c r="Q384" s="29"/>
      <c r="R384" s="29"/>
    </row>
    <row r="385" spans="1:18" ht="20.100000000000001" hidden="1" customHeight="1" x14ac:dyDescent="0.25">
      <c r="A385" s="342"/>
      <c r="B385" s="342"/>
      <c r="C385" s="342"/>
      <c r="D385" s="342"/>
      <c r="E385" s="343" t="s">
        <v>197</v>
      </c>
      <c r="F385" s="65"/>
      <c r="G385" s="379" t="s">
        <v>481</v>
      </c>
      <c r="H385" s="65" t="s">
        <v>198</v>
      </c>
      <c r="I385" s="66">
        <f>I386</f>
        <v>1000</v>
      </c>
      <c r="J385" s="66">
        <f>J386</f>
        <v>0</v>
      </c>
      <c r="K385" s="66">
        <f>K386</f>
        <v>1000</v>
      </c>
      <c r="L385" s="60">
        <f>L386</f>
        <v>1000</v>
      </c>
      <c r="M385" s="60">
        <f>M386</f>
        <v>1000</v>
      </c>
      <c r="N385" s="49"/>
      <c r="Q385" s="29"/>
      <c r="R385" s="29"/>
    </row>
    <row r="386" spans="1:18" ht="20.100000000000001" hidden="1" customHeight="1" x14ac:dyDescent="0.25">
      <c r="A386" s="342"/>
      <c r="B386" s="342"/>
      <c r="C386" s="342"/>
      <c r="D386" s="342"/>
      <c r="E386" s="343"/>
      <c r="F386" s="65" t="s">
        <v>199</v>
      </c>
      <c r="G386" s="379" t="s">
        <v>481</v>
      </c>
      <c r="H386" s="65" t="s">
        <v>198</v>
      </c>
      <c r="I386" s="66">
        <v>1000</v>
      </c>
      <c r="J386" s="66">
        <f>K386-I386</f>
        <v>0</v>
      </c>
      <c r="K386" s="66">
        <v>1000</v>
      </c>
      <c r="L386" s="60">
        <v>1000</v>
      </c>
      <c r="M386" s="60">
        <v>1000</v>
      </c>
      <c r="N386" s="49"/>
      <c r="Q386" s="29"/>
      <c r="R386" s="29"/>
    </row>
    <row r="387" spans="1:18" ht="20.100000000000001" hidden="1" customHeight="1" x14ac:dyDescent="0.25">
      <c r="A387" s="342"/>
      <c r="B387" s="342"/>
      <c r="C387" s="342"/>
      <c r="D387" s="342"/>
      <c r="E387" s="343" t="s">
        <v>376</v>
      </c>
      <c r="F387" s="65"/>
      <c r="G387" s="379" t="s">
        <v>481</v>
      </c>
      <c r="H387" s="65" t="s">
        <v>62</v>
      </c>
      <c r="I387" s="66">
        <f>I388</f>
        <v>15000</v>
      </c>
      <c r="J387" s="66">
        <f>J388</f>
        <v>0</v>
      </c>
      <c r="K387" s="66">
        <f>K388</f>
        <v>15000</v>
      </c>
      <c r="L387" s="66">
        <f t="shared" ref="L387:M387" si="46">L388</f>
        <v>7000</v>
      </c>
      <c r="M387" s="66">
        <f t="shared" si="46"/>
        <v>7000</v>
      </c>
      <c r="N387" s="49"/>
      <c r="Q387" s="29"/>
      <c r="R387" s="29"/>
    </row>
    <row r="388" spans="1:18" ht="20.100000000000001" hidden="1" customHeight="1" x14ac:dyDescent="0.25">
      <c r="A388" s="342"/>
      <c r="B388" s="342"/>
      <c r="C388" s="342"/>
      <c r="D388" s="342"/>
      <c r="E388" s="343"/>
      <c r="F388" s="65" t="s">
        <v>377</v>
      </c>
      <c r="G388" s="379" t="s">
        <v>481</v>
      </c>
      <c r="H388" s="65" t="s">
        <v>62</v>
      </c>
      <c r="I388" s="66">
        <v>15000</v>
      </c>
      <c r="J388" s="66">
        <f>K388-I388</f>
        <v>0</v>
      </c>
      <c r="K388" s="66">
        <v>15000</v>
      </c>
      <c r="L388" s="60">
        <v>7000</v>
      </c>
      <c r="M388" s="60">
        <v>7000</v>
      </c>
      <c r="N388" s="49"/>
      <c r="Q388" s="29"/>
      <c r="R388" s="29"/>
    </row>
    <row r="389" spans="1:18" ht="20.100000000000001" hidden="1" customHeight="1" x14ac:dyDescent="0.25">
      <c r="A389" s="342"/>
      <c r="B389" s="342"/>
      <c r="C389" s="342"/>
      <c r="D389" s="342"/>
      <c r="E389" s="343" t="s">
        <v>200</v>
      </c>
      <c r="F389" s="65"/>
      <c r="G389" s="379" t="s">
        <v>481</v>
      </c>
      <c r="H389" s="65" t="s">
        <v>201</v>
      </c>
      <c r="I389" s="66">
        <f>I390</f>
        <v>5000</v>
      </c>
      <c r="J389" s="66">
        <f>J390</f>
        <v>0</v>
      </c>
      <c r="K389" s="66">
        <f>K390</f>
        <v>5000</v>
      </c>
      <c r="L389" s="66">
        <f>L390</f>
        <v>2000</v>
      </c>
      <c r="M389" s="66">
        <f>M390</f>
        <v>2000</v>
      </c>
      <c r="N389" s="49"/>
      <c r="Q389" s="29"/>
      <c r="R389" s="29"/>
    </row>
    <row r="390" spans="1:18" ht="20.100000000000001" hidden="1" customHeight="1" x14ac:dyDescent="0.25">
      <c r="A390" s="342"/>
      <c r="B390" s="342"/>
      <c r="C390" s="342"/>
      <c r="D390" s="342"/>
      <c r="E390" s="343"/>
      <c r="F390" s="65" t="s">
        <v>202</v>
      </c>
      <c r="G390" s="379" t="s">
        <v>481</v>
      </c>
      <c r="H390" s="65" t="s">
        <v>201</v>
      </c>
      <c r="I390" s="59">
        <v>5000</v>
      </c>
      <c r="J390" s="59">
        <f>K390-I390</f>
        <v>0</v>
      </c>
      <c r="K390" s="59">
        <v>5000</v>
      </c>
      <c r="L390" s="60">
        <v>2000</v>
      </c>
      <c r="M390" s="60">
        <v>2000</v>
      </c>
      <c r="N390" s="49"/>
      <c r="Q390" s="29"/>
      <c r="R390" s="29"/>
    </row>
    <row r="391" spans="1:18" ht="20.100000000000001" hidden="1" customHeight="1" x14ac:dyDescent="0.25">
      <c r="A391" s="342"/>
      <c r="B391" s="342"/>
      <c r="C391" s="342"/>
      <c r="D391" s="342">
        <v>3236</v>
      </c>
      <c r="E391" s="342"/>
      <c r="F391" s="57"/>
      <c r="G391" s="379" t="s">
        <v>481</v>
      </c>
      <c r="H391" s="58" t="s">
        <v>40</v>
      </c>
      <c r="I391" s="59">
        <f>I392+I394</f>
        <v>500000</v>
      </c>
      <c r="J391" s="59">
        <f>J392+J394</f>
        <v>0</v>
      </c>
      <c r="K391" s="59">
        <f>K392+K394</f>
        <v>500000</v>
      </c>
      <c r="L391" s="60">
        <f>L392+L394</f>
        <v>150000</v>
      </c>
      <c r="M391" s="60">
        <f>M392+M394</f>
        <v>150000</v>
      </c>
      <c r="N391" s="49"/>
      <c r="Q391" s="29"/>
      <c r="R391" s="29"/>
    </row>
    <row r="392" spans="1:18" ht="20.100000000000001" hidden="1" customHeight="1" x14ac:dyDescent="0.25">
      <c r="A392" s="342"/>
      <c r="B392" s="342"/>
      <c r="C392" s="342"/>
      <c r="D392" s="342"/>
      <c r="E392" s="343" t="s">
        <v>203</v>
      </c>
      <c r="F392" s="65"/>
      <c r="G392" s="379" t="s">
        <v>481</v>
      </c>
      <c r="H392" s="65" t="s">
        <v>204</v>
      </c>
      <c r="I392" s="59">
        <f>I393</f>
        <v>420000</v>
      </c>
      <c r="J392" s="59">
        <f>J393</f>
        <v>0</v>
      </c>
      <c r="K392" s="59">
        <f>K393</f>
        <v>420000</v>
      </c>
      <c r="L392" s="60">
        <f>L393</f>
        <v>122000</v>
      </c>
      <c r="M392" s="60">
        <f>M393</f>
        <v>122000</v>
      </c>
      <c r="N392" s="49"/>
      <c r="O392" s="61"/>
      <c r="Q392" s="29"/>
      <c r="R392" s="29"/>
    </row>
    <row r="393" spans="1:18" ht="20.100000000000001" hidden="1" customHeight="1" x14ac:dyDescent="0.25">
      <c r="A393" s="342"/>
      <c r="B393" s="342"/>
      <c r="C393" s="342"/>
      <c r="D393" s="342"/>
      <c r="E393" s="343"/>
      <c r="F393" s="65" t="s">
        <v>205</v>
      </c>
      <c r="G393" s="379" t="s">
        <v>481</v>
      </c>
      <c r="H393" s="65" t="s">
        <v>204</v>
      </c>
      <c r="I393" s="59">
        <v>420000</v>
      </c>
      <c r="J393" s="59">
        <f>K393-I393</f>
        <v>0</v>
      </c>
      <c r="K393" s="59">
        <v>420000</v>
      </c>
      <c r="L393" s="60">
        <v>122000</v>
      </c>
      <c r="M393" s="60">
        <v>122000</v>
      </c>
      <c r="N393" s="49"/>
      <c r="O393" s="61"/>
      <c r="Q393" s="29"/>
      <c r="R393" s="29"/>
    </row>
    <row r="394" spans="1:18" ht="20.100000000000001" hidden="1" customHeight="1" x14ac:dyDescent="0.25">
      <c r="A394" s="342"/>
      <c r="B394" s="342"/>
      <c r="C394" s="342"/>
      <c r="D394" s="342"/>
      <c r="E394" s="343" t="s">
        <v>206</v>
      </c>
      <c r="F394" s="65"/>
      <c r="G394" s="379" t="s">
        <v>481</v>
      </c>
      <c r="H394" s="65" t="s">
        <v>207</v>
      </c>
      <c r="I394" s="59">
        <f>I395</f>
        <v>80000</v>
      </c>
      <c r="J394" s="59">
        <f>J395</f>
        <v>0</v>
      </c>
      <c r="K394" s="59">
        <f>K395</f>
        <v>80000</v>
      </c>
      <c r="L394" s="60">
        <f>L395</f>
        <v>28000</v>
      </c>
      <c r="M394" s="60">
        <f>M395</f>
        <v>28000</v>
      </c>
      <c r="N394" s="49"/>
      <c r="O394" s="61"/>
      <c r="Q394" s="29"/>
      <c r="R394" s="29"/>
    </row>
    <row r="395" spans="1:18" ht="20.100000000000001" hidden="1" customHeight="1" x14ac:dyDescent="0.25">
      <c r="A395" s="342"/>
      <c r="B395" s="342"/>
      <c r="C395" s="342"/>
      <c r="D395" s="342"/>
      <c r="E395" s="343"/>
      <c r="F395" s="65" t="s">
        <v>208</v>
      </c>
      <c r="G395" s="379" t="s">
        <v>481</v>
      </c>
      <c r="H395" s="65" t="s">
        <v>207</v>
      </c>
      <c r="I395" s="59">
        <v>80000</v>
      </c>
      <c r="J395" s="59">
        <f>K395-I395</f>
        <v>0</v>
      </c>
      <c r="K395" s="59">
        <v>80000</v>
      </c>
      <c r="L395" s="60">
        <v>28000</v>
      </c>
      <c r="M395" s="60">
        <v>28000</v>
      </c>
      <c r="N395" s="49"/>
      <c r="O395" s="61"/>
      <c r="Q395" s="29"/>
      <c r="R395" s="29"/>
    </row>
    <row r="396" spans="1:18" ht="20.100000000000001" hidden="1" customHeight="1" x14ac:dyDescent="0.25">
      <c r="A396" s="342"/>
      <c r="B396" s="342"/>
      <c r="C396" s="342"/>
      <c r="D396" s="342">
        <v>3237</v>
      </c>
      <c r="E396" s="342"/>
      <c r="F396" s="57"/>
      <c r="G396" s="379" t="s">
        <v>481</v>
      </c>
      <c r="H396" s="58" t="s">
        <v>209</v>
      </c>
      <c r="I396" s="59">
        <f>I397+I399+I401</f>
        <v>650000</v>
      </c>
      <c r="J396" s="59">
        <f>J397+J399+J401</f>
        <v>2000</v>
      </c>
      <c r="K396" s="59">
        <f>K397+K399+K401</f>
        <v>652000</v>
      </c>
      <c r="L396" s="60">
        <f>L397+L399+L401</f>
        <v>565500</v>
      </c>
      <c r="M396" s="60">
        <f>M397+M399+M401</f>
        <v>565500</v>
      </c>
      <c r="N396" s="49"/>
      <c r="O396" s="61"/>
      <c r="Q396" s="29"/>
      <c r="R396" s="29"/>
    </row>
    <row r="397" spans="1:18" ht="20.100000000000001" hidden="1" customHeight="1" x14ac:dyDescent="0.25">
      <c r="A397" s="342"/>
      <c r="B397" s="342"/>
      <c r="C397" s="342"/>
      <c r="D397" s="342"/>
      <c r="E397" s="343" t="s">
        <v>210</v>
      </c>
      <c r="F397" s="65"/>
      <c r="G397" s="379" t="s">
        <v>481</v>
      </c>
      <c r="H397" s="65" t="s">
        <v>211</v>
      </c>
      <c r="I397" s="66">
        <f>I398</f>
        <v>75000</v>
      </c>
      <c r="J397" s="66">
        <f>J398</f>
        <v>2000</v>
      </c>
      <c r="K397" s="66">
        <f>K398</f>
        <v>77000</v>
      </c>
      <c r="L397" s="60">
        <f>L398</f>
        <v>108900</v>
      </c>
      <c r="M397" s="60">
        <f>M398</f>
        <v>108900</v>
      </c>
      <c r="N397" s="49"/>
      <c r="O397" s="61"/>
    </row>
    <row r="398" spans="1:18" ht="20.100000000000001" hidden="1" customHeight="1" x14ac:dyDescent="0.25">
      <c r="A398" s="342"/>
      <c r="B398" s="342"/>
      <c r="C398" s="342"/>
      <c r="D398" s="342"/>
      <c r="E398" s="343"/>
      <c r="F398" s="65" t="s">
        <v>212</v>
      </c>
      <c r="G398" s="379" t="s">
        <v>481</v>
      </c>
      <c r="H398" s="65" t="s">
        <v>211</v>
      </c>
      <c r="I398" s="66">
        <v>75000</v>
      </c>
      <c r="J398" s="66">
        <f>K398-I398</f>
        <v>2000</v>
      </c>
      <c r="K398" s="66">
        <f>75000+2000</f>
        <v>77000</v>
      </c>
      <c r="L398" s="60">
        <v>108900</v>
      </c>
      <c r="M398" s="60">
        <v>108900</v>
      </c>
      <c r="N398" s="49"/>
      <c r="O398" s="61"/>
    </row>
    <row r="399" spans="1:18" ht="20.100000000000001" hidden="1" customHeight="1" x14ac:dyDescent="0.25">
      <c r="A399" s="342"/>
      <c r="B399" s="342"/>
      <c r="C399" s="342"/>
      <c r="D399" s="342"/>
      <c r="E399" s="343" t="s">
        <v>213</v>
      </c>
      <c r="F399" s="65"/>
      <c r="G399" s="379" t="s">
        <v>481</v>
      </c>
      <c r="H399" s="65" t="s">
        <v>214</v>
      </c>
      <c r="I399" s="66">
        <f>I400</f>
        <v>25000</v>
      </c>
      <c r="J399" s="66">
        <f>J400</f>
        <v>0</v>
      </c>
      <c r="K399" s="66">
        <f>K400</f>
        <v>25000</v>
      </c>
      <c r="L399" s="60">
        <f>L400</f>
        <v>8680</v>
      </c>
      <c r="M399" s="60">
        <f>M400</f>
        <v>8680</v>
      </c>
      <c r="N399" s="49"/>
      <c r="O399" s="61"/>
    </row>
    <row r="400" spans="1:18" ht="20.100000000000001" hidden="1" customHeight="1" x14ac:dyDescent="0.25">
      <c r="A400" s="342"/>
      <c r="B400" s="342"/>
      <c r="C400" s="342"/>
      <c r="D400" s="342"/>
      <c r="E400" s="343"/>
      <c r="F400" s="65" t="s">
        <v>215</v>
      </c>
      <c r="G400" s="379" t="s">
        <v>481</v>
      </c>
      <c r="H400" s="65" t="s">
        <v>214</v>
      </c>
      <c r="I400" s="66">
        <v>25000</v>
      </c>
      <c r="J400" s="66">
        <f>K400-I400</f>
        <v>0</v>
      </c>
      <c r="K400" s="66">
        <v>25000</v>
      </c>
      <c r="L400" s="60">
        <v>8680</v>
      </c>
      <c r="M400" s="60">
        <v>8680</v>
      </c>
      <c r="N400" s="49"/>
      <c r="O400" s="61"/>
    </row>
    <row r="401" spans="1:18" ht="20.100000000000001" hidden="1" customHeight="1" x14ac:dyDescent="0.25">
      <c r="A401" s="342"/>
      <c r="B401" s="342"/>
      <c r="C401" s="342"/>
      <c r="D401" s="342"/>
      <c r="E401" s="343" t="s">
        <v>216</v>
      </c>
      <c r="F401" s="65"/>
      <c r="G401" s="379" t="s">
        <v>481</v>
      </c>
      <c r="H401" s="65" t="s">
        <v>217</v>
      </c>
      <c r="I401" s="66">
        <f>I402+I403</f>
        <v>550000</v>
      </c>
      <c r="J401" s="66">
        <f>J402+J403</f>
        <v>0</v>
      </c>
      <c r="K401" s="66">
        <f>K402+K403</f>
        <v>550000</v>
      </c>
      <c r="L401" s="60">
        <f>L402+L403</f>
        <v>447920</v>
      </c>
      <c r="M401" s="60">
        <f>M402+M403</f>
        <v>447920</v>
      </c>
      <c r="N401" s="49"/>
      <c r="O401" s="61"/>
    </row>
    <row r="402" spans="1:18" s="87" customFormat="1" ht="20.100000000000001" hidden="1" customHeight="1" x14ac:dyDescent="0.25">
      <c r="A402" s="352"/>
      <c r="B402" s="352"/>
      <c r="C402" s="352"/>
      <c r="D402" s="352"/>
      <c r="E402" s="353"/>
      <c r="F402" s="71" t="s">
        <v>218</v>
      </c>
      <c r="G402" s="379" t="s">
        <v>481</v>
      </c>
      <c r="H402" s="71" t="s">
        <v>217</v>
      </c>
      <c r="I402" s="59">
        <v>550000</v>
      </c>
      <c r="J402" s="59">
        <f>K402-I402</f>
        <v>0</v>
      </c>
      <c r="K402" s="59">
        <v>550000</v>
      </c>
      <c r="L402" s="84">
        <v>427920</v>
      </c>
      <c r="M402" s="84">
        <v>427920</v>
      </c>
      <c r="N402" s="49"/>
      <c r="O402" s="93"/>
      <c r="P402" s="86"/>
    </row>
    <row r="403" spans="1:18" ht="20.100000000000001" hidden="1" customHeight="1" x14ac:dyDescent="0.25">
      <c r="A403" s="342"/>
      <c r="B403" s="342"/>
      <c r="C403" s="342"/>
      <c r="D403" s="342"/>
      <c r="E403" s="343"/>
      <c r="F403" s="65" t="s">
        <v>383</v>
      </c>
      <c r="G403" s="379" t="s">
        <v>481</v>
      </c>
      <c r="H403" s="65" t="s">
        <v>217</v>
      </c>
      <c r="I403" s="59">
        <v>0</v>
      </c>
      <c r="J403" s="59">
        <f>K403-I403</f>
        <v>0</v>
      </c>
      <c r="K403" s="59">
        <v>0</v>
      </c>
      <c r="L403" s="60">
        <v>20000</v>
      </c>
      <c r="M403" s="60">
        <v>20000</v>
      </c>
      <c r="N403" s="49"/>
      <c r="O403" s="61"/>
    </row>
    <row r="404" spans="1:18" ht="20.100000000000001" hidden="1" customHeight="1" x14ac:dyDescent="0.25">
      <c r="A404" s="342"/>
      <c r="B404" s="342"/>
      <c r="C404" s="342"/>
      <c r="D404" s="342">
        <v>3238</v>
      </c>
      <c r="E404" s="342"/>
      <c r="F404" s="57"/>
      <c r="G404" s="379" t="s">
        <v>481</v>
      </c>
      <c r="H404" s="58" t="s">
        <v>41</v>
      </c>
      <c r="I404" s="59">
        <f t="shared" ref="I404:M405" si="47">I405</f>
        <v>39600</v>
      </c>
      <c r="J404" s="59">
        <f t="shared" si="47"/>
        <v>1250</v>
      </c>
      <c r="K404" s="59">
        <f t="shared" si="47"/>
        <v>40850</v>
      </c>
      <c r="L404" s="60">
        <f t="shared" si="47"/>
        <v>33350</v>
      </c>
      <c r="M404" s="60">
        <f t="shared" si="47"/>
        <v>33350</v>
      </c>
      <c r="N404" s="49"/>
      <c r="O404" s="61"/>
      <c r="Q404" s="29"/>
      <c r="R404" s="29"/>
    </row>
    <row r="405" spans="1:18" ht="20.100000000000001" hidden="1" customHeight="1" x14ac:dyDescent="0.25">
      <c r="A405" s="342"/>
      <c r="B405" s="342"/>
      <c r="C405" s="342"/>
      <c r="D405" s="342"/>
      <c r="E405" s="343" t="s">
        <v>220</v>
      </c>
      <c r="F405" s="65"/>
      <c r="G405" s="379" t="s">
        <v>481</v>
      </c>
      <c r="H405" s="65" t="s">
        <v>221</v>
      </c>
      <c r="I405" s="59">
        <f t="shared" si="47"/>
        <v>39600</v>
      </c>
      <c r="J405" s="59">
        <f t="shared" si="47"/>
        <v>1250</v>
      </c>
      <c r="K405" s="59">
        <f t="shared" si="47"/>
        <v>40850</v>
      </c>
      <c r="L405" s="60">
        <f t="shared" si="47"/>
        <v>33350</v>
      </c>
      <c r="M405" s="60">
        <f t="shared" si="47"/>
        <v>33350</v>
      </c>
      <c r="N405" s="49"/>
      <c r="O405" s="61"/>
      <c r="Q405" s="29"/>
      <c r="R405" s="29"/>
    </row>
    <row r="406" spans="1:18" ht="20.100000000000001" hidden="1" customHeight="1" x14ac:dyDescent="0.25">
      <c r="A406" s="342"/>
      <c r="B406" s="342"/>
      <c r="C406" s="342"/>
      <c r="D406" s="342"/>
      <c r="E406" s="343"/>
      <c r="F406" s="65" t="s">
        <v>222</v>
      </c>
      <c r="G406" s="379" t="s">
        <v>481</v>
      </c>
      <c r="H406" s="65" t="s">
        <v>221</v>
      </c>
      <c r="I406" s="59">
        <v>39600</v>
      </c>
      <c r="J406" s="59">
        <f>K406-I406</f>
        <v>1250</v>
      </c>
      <c r="K406" s="59">
        <f>39600+1250</f>
        <v>40850</v>
      </c>
      <c r="L406" s="60">
        <v>33350</v>
      </c>
      <c r="M406" s="60">
        <v>33350</v>
      </c>
      <c r="N406" s="49"/>
      <c r="O406" s="61"/>
      <c r="Q406" s="29"/>
      <c r="R406" s="29"/>
    </row>
    <row r="407" spans="1:18" ht="20.100000000000001" hidden="1" customHeight="1" x14ac:dyDescent="0.25">
      <c r="A407" s="342"/>
      <c r="B407" s="342"/>
      <c r="C407" s="342"/>
      <c r="D407" s="342">
        <v>3239</v>
      </c>
      <c r="E407" s="342"/>
      <c r="F407" s="57"/>
      <c r="G407" s="379" t="s">
        <v>481</v>
      </c>
      <c r="H407" s="58" t="s">
        <v>42</v>
      </c>
      <c r="I407" s="59">
        <f>I408+I411+I413+I415</f>
        <v>487750</v>
      </c>
      <c r="J407" s="59">
        <f>J408+J411+J413+J415</f>
        <v>20200</v>
      </c>
      <c r="K407" s="59">
        <f>K408+K411+K413+K415</f>
        <v>507950</v>
      </c>
      <c r="L407" s="60">
        <f>L408+L411+L413+L415</f>
        <v>325600</v>
      </c>
      <c r="M407" s="60">
        <f>M408+M411+M413+M415</f>
        <v>325600</v>
      </c>
      <c r="N407" s="49"/>
      <c r="O407" s="61"/>
      <c r="Q407" s="29"/>
      <c r="R407" s="29"/>
    </row>
    <row r="408" spans="1:18" ht="30" hidden="1" customHeight="1" x14ac:dyDescent="0.25">
      <c r="A408" s="342"/>
      <c r="B408" s="342"/>
      <c r="C408" s="342"/>
      <c r="D408" s="342"/>
      <c r="E408" s="343" t="s">
        <v>223</v>
      </c>
      <c r="F408" s="65"/>
      <c r="G408" s="379" t="s">
        <v>481</v>
      </c>
      <c r="H408" s="65" t="s">
        <v>224</v>
      </c>
      <c r="I408" s="59">
        <f>I409+I410</f>
        <v>130000</v>
      </c>
      <c r="J408" s="59">
        <f>J409+J410</f>
        <v>0</v>
      </c>
      <c r="K408" s="59">
        <f>K409+K410</f>
        <v>130000</v>
      </c>
      <c r="L408" s="60">
        <f>L409</f>
        <v>8250</v>
      </c>
      <c r="M408" s="60">
        <f>M409</f>
        <v>8250</v>
      </c>
      <c r="N408" s="49"/>
      <c r="O408" s="61"/>
      <c r="Q408" s="29"/>
      <c r="R408" s="29"/>
    </row>
    <row r="409" spans="1:18" ht="30" hidden="1" customHeight="1" x14ac:dyDescent="0.25">
      <c r="A409" s="342"/>
      <c r="B409" s="342"/>
      <c r="C409" s="342"/>
      <c r="D409" s="342"/>
      <c r="E409" s="343"/>
      <c r="F409" s="65" t="s">
        <v>225</v>
      </c>
      <c r="G409" s="379" t="s">
        <v>481</v>
      </c>
      <c r="H409" s="65" t="s">
        <v>224</v>
      </c>
      <c r="I409" s="59">
        <v>100000</v>
      </c>
      <c r="J409" s="66">
        <f>K409-I409</f>
        <v>30000</v>
      </c>
      <c r="K409" s="66">
        <v>130000</v>
      </c>
      <c r="L409" s="60">
        <f>15000-6750</f>
        <v>8250</v>
      </c>
      <c r="M409" s="60">
        <f>15000-6750</f>
        <v>8250</v>
      </c>
      <c r="N409" s="49"/>
      <c r="O409" s="61"/>
      <c r="Q409" s="29"/>
      <c r="R409" s="29"/>
    </row>
    <row r="410" spans="1:18" s="297" customFormat="1" ht="30" hidden="1" customHeight="1" x14ac:dyDescent="0.25">
      <c r="A410" s="342"/>
      <c r="B410" s="342"/>
      <c r="C410" s="342"/>
      <c r="D410" s="342"/>
      <c r="E410" s="343"/>
      <c r="F410" s="65" t="s">
        <v>466</v>
      </c>
      <c r="G410" s="379" t="s">
        <v>481</v>
      </c>
      <c r="H410" s="65" t="s">
        <v>465</v>
      </c>
      <c r="I410" s="59">
        <v>30000</v>
      </c>
      <c r="J410" s="66">
        <f>K410-I410</f>
        <v>-30000</v>
      </c>
      <c r="K410" s="66">
        <v>0</v>
      </c>
      <c r="L410" s="60"/>
      <c r="M410" s="60"/>
      <c r="N410" s="49"/>
      <c r="O410" s="61"/>
      <c r="P410" s="27"/>
    </row>
    <row r="411" spans="1:18" ht="32.25" hidden="1" customHeight="1" x14ac:dyDescent="0.25">
      <c r="A411" s="342"/>
      <c r="B411" s="342"/>
      <c r="C411" s="342"/>
      <c r="D411" s="342"/>
      <c r="E411" s="343" t="s">
        <v>226</v>
      </c>
      <c r="F411" s="65"/>
      <c r="G411" s="379" t="s">
        <v>481</v>
      </c>
      <c r="H411" s="65" t="s">
        <v>227</v>
      </c>
      <c r="I411" s="66">
        <f>I412</f>
        <v>23000</v>
      </c>
      <c r="J411" s="66">
        <f>J412</f>
        <v>0</v>
      </c>
      <c r="K411" s="66">
        <f>K412</f>
        <v>23000</v>
      </c>
      <c r="L411" s="60">
        <f>L412</f>
        <v>20000</v>
      </c>
      <c r="M411" s="60">
        <f>M412</f>
        <v>20000</v>
      </c>
      <c r="N411" s="49"/>
      <c r="O411" s="61"/>
      <c r="Q411" s="29"/>
      <c r="R411" s="29"/>
    </row>
    <row r="412" spans="1:18" ht="20.100000000000001" hidden="1" customHeight="1" x14ac:dyDescent="0.25">
      <c r="A412" s="342"/>
      <c r="B412" s="342"/>
      <c r="C412" s="342"/>
      <c r="D412" s="342"/>
      <c r="E412" s="343"/>
      <c r="F412" s="65" t="s">
        <v>228</v>
      </c>
      <c r="G412" s="379" t="s">
        <v>481</v>
      </c>
      <c r="H412" s="65" t="s">
        <v>227</v>
      </c>
      <c r="I412" s="66">
        <v>23000</v>
      </c>
      <c r="J412" s="66">
        <f>K412-I412</f>
        <v>0</v>
      </c>
      <c r="K412" s="66">
        <v>23000</v>
      </c>
      <c r="L412" s="60">
        <v>20000</v>
      </c>
      <c r="M412" s="60">
        <v>20000</v>
      </c>
      <c r="N412" s="49"/>
      <c r="O412" s="61"/>
      <c r="Q412" s="29"/>
      <c r="R412" s="29"/>
    </row>
    <row r="413" spans="1:18" ht="20.100000000000001" hidden="1" customHeight="1" x14ac:dyDescent="0.25">
      <c r="A413" s="342"/>
      <c r="B413" s="342"/>
      <c r="C413" s="342"/>
      <c r="D413" s="342"/>
      <c r="E413" s="343" t="s">
        <v>229</v>
      </c>
      <c r="F413" s="65"/>
      <c r="G413" s="379" t="s">
        <v>481</v>
      </c>
      <c r="H413" s="65" t="s">
        <v>230</v>
      </c>
      <c r="I413" s="66">
        <f>I414</f>
        <v>65750</v>
      </c>
      <c r="J413" s="66">
        <f>J414</f>
        <v>200</v>
      </c>
      <c r="K413" s="66">
        <f>K414</f>
        <v>65950</v>
      </c>
      <c r="L413" s="60">
        <f>L414</f>
        <v>56000</v>
      </c>
      <c r="M413" s="60">
        <f>M414</f>
        <v>56000</v>
      </c>
      <c r="N413" s="49"/>
      <c r="O413" s="61"/>
      <c r="Q413" s="29"/>
      <c r="R413" s="29"/>
    </row>
    <row r="414" spans="1:18" ht="20.100000000000001" hidden="1" customHeight="1" x14ac:dyDescent="0.25">
      <c r="A414" s="342"/>
      <c r="B414" s="342"/>
      <c r="C414" s="342"/>
      <c r="D414" s="342"/>
      <c r="E414" s="343"/>
      <c r="F414" s="65" t="s">
        <v>231</v>
      </c>
      <c r="G414" s="379" t="s">
        <v>481</v>
      </c>
      <c r="H414" s="65" t="s">
        <v>230</v>
      </c>
      <c r="I414" s="66">
        <v>65750</v>
      </c>
      <c r="J414" s="66">
        <f>K414-I414</f>
        <v>200</v>
      </c>
      <c r="K414" s="66">
        <f>65750+200</f>
        <v>65950</v>
      </c>
      <c r="L414" s="60">
        <v>56000</v>
      </c>
      <c r="M414" s="60">
        <v>56000</v>
      </c>
      <c r="N414" s="49"/>
      <c r="O414" s="61"/>
      <c r="Q414" s="29"/>
      <c r="R414" s="29"/>
    </row>
    <row r="415" spans="1:18" ht="20.100000000000001" hidden="1" customHeight="1" x14ac:dyDescent="0.25">
      <c r="A415" s="342"/>
      <c r="B415" s="342"/>
      <c r="C415" s="342"/>
      <c r="D415" s="342"/>
      <c r="E415" s="343" t="s">
        <v>232</v>
      </c>
      <c r="F415" s="65"/>
      <c r="G415" s="379" t="s">
        <v>481</v>
      </c>
      <c r="H415" s="65" t="s">
        <v>233</v>
      </c>
      <c r="I415" s="66">
        <f>I416+I417+I418+I419+I420</f>
        <v>269000</v>
      </c>
      <c r="J415" s="66">
        <f>J416+J417+J418+J419+J420</f>
        <v>20000</v>
      </c>
      <c r="K415" s="66">
        <f>K416+K417+K418+K419+K420</f>
        <v>289000</v>
      </c>
      <c r="L415" s="60">
        <f>L416+L417+L418+L419+L420</f>
        <v>241350</v>
      </c>
      <c r="M415" s="60">
        <f>M416+M417+M418+M419+M420</f>
        <v>241350</v>
      </c>
      <c r="N415" s="49"/>
      <c r="P415" s="63"/>
      <c r="Q415" s="29"/>
      <c r="R415" s="29"/>
    </row>
    <row r="416" spans="1:18" ht="30" hidden="1" customHeight="1" x14ac:dyDescent="0.25">
      <c r="A416" s="342"/>
      <c r="B416" s="342"/>
      <c r="C416" s="342"/>
      <c r="D416" s="342"/>
      <c r="E416" s="343"/>
      <c r="F416" s="65" t="s">
        <v>234</v>
      </c>
      <c r="G416" s="379">
        <v>31</v>
      </c>
      <c r="H416" s="65" t="s">
        <v>235</v>
      </c>
      <c r="I416" s="66">
        <v>70000</v>
      </c>
      <c r="J416" s="66">
        <f>K416-I416</f>
        <v>0</v>
      </c>
      <c r="K416" s="66">
        <v>70000</v>
      </c>
      <c r="L416" s="60">
        <v>70000</v>
      </c>
      <c r="M416" s="60">
        <v>70000</v>
      </c>
      <c r="N416" s="49"/>
      <c r="P416" s="63"/>
      <c r="Q416" s="29"/>
      <c r="R416" s="29"/>
    </row>
    <row r="417" spans="1:18" ht="30" hidden="1" customHeight="1" x14ac:dyDescent="0.25">
      <c r="A417" s="342"/>
      <c r="B417" s="342"/>
      <c r="C417" s="342"/>
      <c r="D417" s="342"/>
      <c r="E417" s="343"/>
      <c r="F417" s="65" t="s">
        <v>236</v>
      </c>
      <c r="G417" s="379">
        <v>31</v>
      </c>
      <c r="H417" s="65" t="s">
        <v>237</v>
      </c>
      <c r="I417" s="66">
        <v>45000</v>
      </c>
      <c r="J417" s="66">
        <f>K417-I417</f>
        <v>0</v>
      </c>
      <c r="K417" s="66">
        <v>45000</v>
      </c>
      <c r="L417" s="60">
        <v>30000</v>
      </c>
      <c r="M417" s="60">
        <v>30000</v>
      </c>
      <c r="N417" s="49"/>
      <c r="P417" s="63"/>
      <c r="Q417" s="29"/>
      <c r="R417" s="29"/>
    </row>
    <row r="418" spans="1:18" ht="30" hidden="1" customHeight="1" x14ac:dyDescent="0.25">
      <c r="A418" s="342"/>
      <c r="B418" s="342"/>
      <c r="C418" s="342"/>
      <c r="D418" s="342"/>
      <c r="E418" s="343"/>
      <c r="F418" s="65" t="s">
        <v>238</v>
      </c>
      <c r="G418" s="379">
        <v>31</v>
      </c>
      <c r="H418" s="65" t="s">
        <v>239</v>
      </c>
      <c r="I418" s="66">
        <v>65000</v>
      </c>
      <c r="J418" s="66">
        <f>K418-I418</f>
        <v>0</v>
      </c>
      <c r="K418" s="66">
        <v>65000</v>
      </c>
      <c r="L418" s="60">
        <f>50000-10000</f>
        <v>40000</v>
      </c>
      <c r="M418" s="60">
        <f>50000-10000</f>
        <v>40000</v>
      </c>
      <c r="N418" s="49"/>
      <c r="P418" s="63"/>
      <c r="Q418" s="29"/>
      <c r="R418" s="29"/>
    </row>
    <row r="419" spans="1:18" ht="30" hidden="1" customHeight="1" x14ac:dyDescent="0.25">
      <c r="A419" s="342"/>
      <c r="B419" s="342"/>
      <c r="C419" s="342"/>
      <c r="D419" s="342"/>
      <c r="E419" s="343"/>
      <c r="F419" s="65" t="s">
        <v>240</v>
      </c>
      <c r="G419" s="379">
        <v>31</v>
      </c>
      <c r="H419" s="65" t="s">
        <v>241</v>
      </c>
      <c r="I419" s="66">
        <v>70000</v>
      </c>
      <c r="J419" s="66">
        <f>K419-I419</f>
        <v>20000</v>
      </c>
      <c r="K419" s="66">
        <f>70000+20000</f>
        <v>90000</v>
      </c>
      <c r="L419" s="60">
        <v>86350</v>
      </c>
      <c r="M419" s="60">
        <v>86350</v>
      </c>
      <c r="N419" s="49"/>
      <c r="P419" s="63"/>
      <c r="Q419" s="29"/>
      <c r="R419" s="29"/>
    </row>
    <row r="420" spans="1:18" ht="30" hidden="1" customHeight="1" x14ac:dyDescent="0.25">
      <c r="A420" s="342"/>
      <c r="B420" s="342"/>
      <c r="C420" s="342"/>
      <c r="D420" s="342"/>
      <c r="E420" s="343"/>
      <c r="F420" s="65" t="s">
        <v>242</v>
      </c>
      <c r="G420" s="379">
        <v>31</v>
      </c>
      <c r="H420" s="65" t="s">
        <v>243</v>
      </c>
      <c r="I420" s="59">
        <v>19000</v>
      </c>
      <c r="J420" s="59">
        <f>K420-I420</f>
        <v>0</v>
      </c>
      <c r="K420" s="59">
        <v>19000</v>
      </c>
      <c r="L420" s="60">
        <v>15000</v>
      </c>
      <c r="M420" s="60">
        <v>15000</v>
      </c>
      <c r="N420" s="49"/>
      <c r="P420" s="63"/>
      <c r="Q420" s="29"/>
      <c r="R420" s="29"/>
    </row>
    <row r="421" spans="1:18" s="284" customFormat="1" ht="28.5" hidden="1" customHeight="1" x14ac:dyDescent="0.25">
      <c r="A421" s="342"/>
      <c r="B421" s="342"/>
      <c r="C421" s="341">
        <v>324</v>
      </c>
      <c r="D421" s="342"/>
      <c r="E421" s="343"/>
      <c r="F421" s="65"/>
      <c r="G421" s="378" t="s">
        <v>481</v>
      </c>
      <c r="H421" s="75" t="s">
        <v>43</v>
      </c>
      <c r="I421" s="47">
        <f t="shared" ref="I421:M423" si="48">I422</f>
        <v>0</v>
      </c>
      <c r="J421" s="47">
        <f t="shared" si="48"/>
        <v>0</v>
      </c>
      <c r="K421" s="47">
        <f t="shared" si="48"/>
        <v>0</v>
      </c>
      <c r="L421" s="281">
        <f t="shared" si="48"/>
        <v>25000</v>
      </c>
      <c r="M421" s="281">
        <f t="shared" si="48"/>
        <v>25000</v>
      </c>
      <c r="N421" s="49"/>
      <c r="O421" s="97"/>
      <c r="P421" s="282"/>
      <c r="Q421" s="283"/>
      <c r="R421" s="283"/>
    </row>
    <row r="422" spans="1:18" ht="30" hidden="1" customHeight="1" x14ac:dyDescent="0.25">
      <c r="A422" s="342"/>
      <c r="B422" s="342"/>
      <c r="C422" s="342"/>
      <c r="D422" s="342">
        <v>3241</v>
      </c>
      <c r="E422" s="343"/>
      <c r="F422" s="65"/>
      <c r="G422" s="379" t="s">
        <v>481</v>
      </c>
      <c r="H422" s="65" t="s">
        <v>43</v>
      </c>
      <c r="I422" s="59">
        <f t="shared" si="48"/>
        <v>0</v>
      </c>
      <c r="J422" s="59">
        <f t="shared" si="48"/>
        <v>0</v>
      </c>
      <c r="K422" s="59">
        <f t="shared" si="48"/>
        <v>0</v>
      </c>
      <c r="L422" s="66">
        <f t="shared" si="48"/>
        <v>25000</v>
      </c>
      <c r="M422" s="66">
        <f t="shared" si="48"/>
        <v>25000</v>
      </c>
      <c r="N422" s="49"/>
      <c r="O422" s="61"/>
      <c r="P422" s="63"/>
    </row>
    <row r="423" spans="1:18" ht="20.100000000000001" hidden="1" customHeight="1" x14ac:dyDescent="0.25">
      <c r="A423" s="342"/>
      <c r="B423" s="342"/>
      <c r="C423" s="342"/>
      <c r="D423" s="342"/>
      <c r="E423" s="343" t="s">
        <v>244</v>
      </c>
      <c r="F423" s="65"/>
      <c r="G423" s="379" t="s">
        <v>481</v>
      </c>
      <c r="H423" s="65" t="s">
        <v>245</v>
      </c>
      <c r="I423" s="59">
        <f t="shared" si="48"/>
        <v>0</v>
      </c>
      <c r="J423" s="59">
        <f t="shared" si="48"/>
        <v>0</v>
      </c>
      <c r="K423" s="59">
        <f t="shared" si="48"/>
        <v>0</v>
      </c>
      <c r="L423" s="66">
        <f t="shared" si="48"/>
        <v>25000</v>
      </c>
      <c r="M423" s="66">
        <f t="shared" si="48"/>
        <v>25000</v>
      </c>
      <c r="N423" s="49"/>
    </row>
    <row r="424" spans="1:18" ht="36.75" hidden="1" customHeight="1" x14ac:dyDescent="0.25">
      <c r="A424" s="342"/>
      <c r="B424" s="342"/>
      <c r="C424" s="342"/>
      <c r="D424" s="342"/>
      <c r="E424" s="343"/>
      <c r="F424" s="65" t="s">
        <v>246</v>
      </c>
      <c r="G424" s="379" t="s">
        <v>481</v>
      </c>
      <c r="H424" s="65" t="s">
        <v>245</v>
      </c>
      <c r="I424" s="59">
        <v>0</v>
      </c>
      <c r="J424" s="59">
        <f>K424-I424</f>
        <v>0</v>
      </c>
      <c r="K424" s="59">
        <v>0</v>
      </c>
      <c r="L424" s="60">
        <v>25000</v>
      </c>
      <c r="M424" s="60">
        <v>25000</v>
      </c>
      <c r="N424" s="49"/>
    </row>
    <row r="425" spans="1:18" s="280" customFormat="1" ht="20.100000000000001" customHeight="1" x14ac:dyDescent="0.25">
      <c r="A425" s="341"/>
      <c r="B425" s="341"/>
      <c r="C425" s="341">
        <v>329</v>
      </c>
      <c r="D425" s="341"/>
      <c r="E425" s="341"/>
      <c r="F425" s="44"/>
      <c r="G425" s="378" t="s">
        <v>481</v>
      </c>
      <c r="H425" s="46" t="s">
        <v>45</v>
      </c>
      <c r="I425" s="47">
        <f>I426+I429+I436+I439+I442+I451</f>
        <v>252000</v>
      </c>
      <c r="J425" s="47">
        <f>J426+J429+J436+J439+J442+J451</f>
        <v>40000</v>
      </c>
      <c r="K425" s="47">
        <f>K426+K429+K436+K439+K442+K451</f>
        <v>292000</v>
      </c>
      <c r="L425" s="277">
        <f>L426+L429+L436+L439+L442+L451</f>
        <v>242000</v>
      </c>
      <c r="M425" s="277">
        <f>M426+M429+M436+M439+M442+M451</f>
        <v>242000</v>
      </c>
      <c r="N425" s="49"/>
      <c r="O425" s="285"/>
      <c r="P425" s="279"/>
      <c r="Q425" s="279"/>
      <c r="R425" s="279"/>
    </row>
    <row r="426" spans="1:18" ht="30" hidden="1" customHeight="1" x14ac:dyDescent="0.25">
      <c r="A426" s="342"/>
      <c r="B426" s="342"/>
      <c r="C426" s="342"/>
      <c r="D426" s="342">
        <v>3291</v>
      </c>
      <c r="E426" s="342"/>
      <c r="F426" s="57"/>
      <c r="G426" s="379" t="s">
        <v>481</v>
      </c>
      <c r="H426" s="58" t="s">
        <v>248</v>
      </c>
      <c r="I426" s="59">
        <f t="shared" ref="I426:M427" si="49">I427</f>
        <v>50000</v>
      </c>
      <c r="J426" s="59">
        <f t="shared" si="49"/>
        <v>10000</v>
      </c>
      <c r="K426" s="59">
        <f t="shared" si="49"/>
        <v>60000</v>
      </c>
      <c r="L426" s="60">
        <f t="shared" si="49"/>
        <v>87000</v>
      </c>
      <c r="M426" s="60">
        <f t="shared" si="49"/>
        <v>87000</v>
      </c>
      <c r="N426" s="49"/>
    </row>
    <row r="427" spans="1:18" ht="30" hidden="1" customHeight="1" x14ac:dyDescent="0.25">
      <c r="A427" s="342"/>
      <c r="B427" s="342"/>
      <c r="C427" s="342"/>
      <c r="D427" s="342"/>
      <c r="E427" s="343" t="s">
        <v>249</v>
      </c>
      <c r="F427" s="65"/>
      <c r="G427" s="379" t="s">
        <v>481</v>
      </c>
      <c r="H427" s="65" t="s">
        <v>250</v>
      </c>
      <c r="I427" s="66">
        <f t="shared" si="49"/>
        <v>50000</v>
      </c>
      <c r="J427" s="66">
        <f t="shared" si="49"/>
        <v>10000</v>
      </c>
      <c r="K427" s="66">
        <f t="shared" si="49"/>
        <v>60000</v>
      </c>
      <c r="L427" s="60">
        <f t="shared" si="49"/>
        <v>87000</v>
      </c>
      <c r="M427" s="60">
        <f t="shared" si="49"/>
        <v>87000</v>
      </c>
      <c r="N427" s="49"/>
    </row>
    <row r="428" spans="1:18" ht="30" hidden="1" customHeight="1" x14ac:dyDescent="0.25">
      <c r="A428" s="342"/>
      <c r="B428" s="342"/>
      <c r="C428" s="342"/>
      <c r="D428" s="342"/>
      <c r="E428" s="343"/>
      <c r="F428" s="65" t="s">
        <v>251</v>
      </c>
      <c r="G428" s="379" t="s">
        <v>481</v>
      </c>
      <c r="H428" s="65" t="s">
        <v>250</v>
      </c>
      <c r="I428" s="59">
        <v>50000</v>
      </c>
      <c r="J428" s="59">
        <f>K428-I428</f>
        <v>10000</v>
      </c>
      <c r="K428" s="59">
        <v>60000</v>
      </c>
      <c r="L428" s="60">
        <v>87000</v>
      </c>
      <c r="M428" s="60">
        <v>87000</v>
      </c>
      <c r="N428" s="49"/>
    </row>
    <row r="429" spans="1:18" ht="20.100000000000001" hidden="1" customHeight="1" x14ac:dyDescent="0.25">
      <c r="A429" s="342"/>
      <c r="B429" s="342"/>
      <c r="C429" s="342"/>
      <c r="D429" s="342">
        <v>3292</v>
      </c>
      <c r="E429" s="342"/>
      <c r="F429" s="57"/>
      <c r="G429" s="379" t="s">
        <v>481</v>
      </c>
      <c r="H429" s="58" t="s">
        <v>47</v>
      </c>
      <c r="I429" s="59">
        <f>I430+I434+I432</f>
        <v>77000</v>
      </c>
      <c r="J429" s="59">
        <f>J430+J434+J432</f>
        <v>0</v>
      </c>
      <c r="K429" s="59">
        <f>K430+K434+K432</f>
        <v>77000</v>
      </c>
      <c r="L429" s="66">
        <f t="shared" ref="L429:M429" si="50">L430+L434+L432</f>
        <v>60000</v>
      </c>
      <c r="M429" s="66">
        <f t="shared" si="50"/>
        <v>60000</v>
      </c>
      <c r="N429" s="49"/>
    </row>
    <row r="430" spans="1:18" ht="20.100000000000001" hidden="1" customHeight="1" x14ac:dyDescent="0.25">
      <c r="A430" s="342"/>
      <c r="B430" s="342"/>
      <c r="C430" s="342"/>
      <c r="D430" s="342"/>
      <c r="E430" s="343" t="s">
        <v>252</v>
      </c>
      <c r="F430" s="65"/>
      <c r="G430" s="379" t="s">
        <v>481</v>
      </c>
      <c r="H430" s="65" t="s">
        <v>253</v>
      </c>
      <c r="I430" s="59">
        <f>I431</f>
        <v>23000</v>
      </c>
      <c r="J430" s="59">
        <f>J431</f>
        <v>0</v>
      </c>
      <c r="K430" s="59">
        <f>K431</f>
        <v>23000</v>
      </c>
      <c r="L430" s="60">
        <f>L431</f>
        <v>20000</v>
      </c>
      <c r="M430" s="60">
        <f>M431</f>
        <v>20000</v>
      </c>
      <c r="N430" s="49"/>
    </row>
    <row r="431" spans="1:18" ht="20.100000000000001" hidden="1" customHeight="1" x14ac:dyDescent="0.25">
      <c r="A431" s="342"/>
      <c r="B431" s="342"/>
      <c r="C431" s="342"/>
      <c r="D431" s="342"/>
      <c r="E431" s="343"/>
      <c r="F431" s="65" t="s">
        <v>254</v>
      </c>
      <c r="G431" s="379" t="s">
        <v>481</v>
      </c>
      <c r="H431" s="65" t="s">
        <v>253</v>
      </c>
      <c r="I431" s="59">
        <v>23000</v>
      </c>
      <c r="J431" s="59">
        <f>K431-I431</f>
        <v>0</v>
      </c>
      <c r="K431" s="59">
        <v>23000</v>
      </c>
      <c r="L431" s="60">
        <v>20000</v>
      </c>
      <c r="M431" s="60">
        <v>20000</v>
      </c>
      <c r="N431" s="49"/>
    </row>
    <row r="432" spans="1:18" ht="20.100000000000001" hidden="1" customHeight="1" x14ac:dyDescent="0.25">
      <c r="A432" s="342"/>
      <c r="B432" s="342"/>
      <c r="C432" s="342"/>
      <c r="D432" s="342"/>
      <c r="E432" s="343" t="s">
        <v>378</v>
      </c>
      <c r="F432" s="65"/>
      <c r="G432" s="379" t="s">
        <v>481</v>
      </c>
      <c r="H432" s="65" t="s">
        <v>380</v>
      </c>
      <c r="I432" s="59">
        <f>I433</f>
        <v>24000</v>
      </c>
      <c r="J432" s="59">
        <f>J433</f>
        <v>0</v>
      </c>
      <c r="K432" s="59">
        <f>K433</f>
        <v>24000</v>
      </c>
      <c r="L432" s="66">
        <f t="shared" ref="L432:M432" si="51">L433</f>
        <v>15000</v>
      </c>
      <c r="M432" s="66">
        <f t="shared" si="51"/>
        <v>15000</v>
      </c>
      <c r="N432" s="49"/>
    </row>
    <row r="433" spans="1:18" ht="20.100000000000001" hidden="1" customHeight="1" x14ac:dyDescent="0.25">
      <c r="A433" s="342"/>
      <c r="B433" s="342"/>
      <c r="C433" s="342"/>
      <c r="D433" s="342"/>
      <c r="E433" s="343"/>
      <c r="F433" s="65" t="s">
        <v>379</v>
      </c>
      <c r="G433" s="379" t="s">
        <v>481</v>
      </c>
      <c r="H433" s="65" t="s">
        <v>380</v>
      </c>
      <c r="I433" s="59">
        <v>24000</v>
      </c>
      <c r="J433" s="59">
        <f>K433-I433</f>
        <v>0</v>
      </c>
      <c r="K433" s="59">
        <v>24000</v>
      </c>
      <c r="L433" s="60">
        <v>15000</v>
      </c>
      <c r="M433" s="60">
        <v>15000</v>
      </c>
      <c r="N433" s="49"/>
    </row>
    <row r="434" spans="1:18" ht="20.100000000000001" hidden="1" customHeight="1" x14ac:dyDescent="0.25">
      <c r="A434" s="342"/>
      <c r="B434" s="342"/>
      <c r="C434" s="342"/>
      <c r="D434" s="342"/>
      <c r="E434" s="343" t="s">
        <v>255</v>
      </c>
      <c r="F434" s="65"/>
      <c r="G434" s="379" t="s">
        <v>481</v>
      </c>
      <c r="H434" s="65" t="s">
        <v>256</v>
      </c>
      <c r="I434" s="59">
        <f>I435</f>
        <v>30000</v>
      </c>
      <c r="J434" s="59">
        <f>J435</f>
        <v>0</v>
      </c>
      <c r="K434" s="59">
        <f>K435</f>
        <v>30000</v>
      </c>
      <c r="L434" s="60">
        <f>L435</f>
        <v>25000</v>
      </c>
      <c r="M434" s="60">
        <f>M435</f>
        <v>25000</v>
      </c>
      <c r="N434" s="49"/>
    </row>
    <row r="435" spans="1:18" ht="20.100000000000001" hidden="1" customHeight="1" x14ac:dyDescent="0.25">
      <c r="A435" s="342"/>
      <c r="B435" s="342"/>
      <c r="C435" s="342"/>
      <c r="D435" s="342"/>
      <c r="E435" s="343"/>
      <c r="F435" s="65" t="s">
        <v>257</v>
      </c>
      <c r="G435" s="379" t="s">
        <v>481</v>
      </c>
      <c r="H435" s="65" t="s">
        <v>256</v>
      </c>
      <c r="I435" s="59">
        <v>30000</v>
      </c>
      <c r="J435" s="59">
        <f>K435-I435</f>
        <v>0</v>
      </c>
      <c r="K435" s="59">
        <v>30000</v>
      </c>
      <c r="L435" s="60">
        <v>25000</v>
      </c>
      <c r="M435" s="60">
        <v>25000</v>
      </c>
      <c r="N435" s="49"/>
    </row>
    <row r="436" spans="1:18" ht="20.100000000000001" hidden="1" customHeight="1" x14ac:dyDescent="0.25">
      <c r="A436" s="342"/>
      <c r="B436" s="342"/>
      <c r="C436" s="342"/>
      <c r="D436" s="342">
        <v>3293</v>
      </c>
      <c r="E436" s="342"/>
      <c r="F436" s="57"/>
      <c r="G436" s="379" t="s">
        <v>481</v>
      </c>
      <c r="H436" s="58" t="s">
        <v>48</v>
      </c>
      <c r="I436" s="59">
        <f t="shared" ref="I436:M437" si="52">I437</f>
        <v>30000</v>
      </c>
      <c r="J436" s="59">
        <f t="shared" si="52"/>
        <v>30000</v>
      </c>
      <c r="K436" s="59">
        <f t="shared" si="52"/>
        <v>60000</v>
      </c>
      <c r="L436" s="60">
        <f t="shared" si="52"/>
        <v>30000</v>
      </c>
      <c r="M436" s="60">
        <f t="shared" si="52"/>
        <v>30000</v>
      </c>
      <c r="N436" s="49"/>
    </row>
    <row r="437" spans="1:18" ht="20.100000000000001" hidden="1" customHeight="1" x14ac:dyDescent="0.25">
      <c r="A437" s="342"/>
      <c r="B437" s="342"/>
      <c r="C437" s="342"/>
      <c r="D437" s="342"/>
      <c r="E437" s="343" t="s">
        <v>258</v>
      </c>
      <c r="F437" s="65"/>
      <c r="G437" s="379" t="s">
        <v>481</v>
      </c>
      <c r="H437" s="65" t="s">
        <v>48</v>
      </c>
      <c r="I437" s="59">
        <f t="shared" si="52"/>
        <v>30000</v>
      </c>
      <c r="J437" s="59">
        <f t="shared" si="52"/>
        <v>30000</v>
      </c>
      <c r="K437" s="59">
        <f t="shared" si="52"/>
        <v>60000</v>
      </c>
      <c r="L437" s="60">
        <f t="shared" si="52"/>
        <v>30000</v>
      </c>
      <c r="M437" s="60">
        <f t="shared" si="52"/>
        <v>30000</v>
      </c>
      <c r="N437" s="49"/>
      <c r="O437" s="25"/>
      <c r="P437" s="25"/>
      <c r="Q437" s="29"/>
      <c r="R437" s="29"/>
    </row>
    <row r="438" spans="1:18" ht="20.100000000000001" hidden="1" customHeight="1" x14ac:dyDescent="0.25">
      <c r="A438" s="342"/>
      <c r="B438" s="342"/>
      <c r="C438" s="342"/>
      <c r="D438" s="342"/>
      <c r="E438" s="343"/>
      <c r="F438" s="65" t="s">
        <v>259</v>
      </c>
      <c r="G438" s="379" t="s">
        <v>481</v>
      </c>
      <c r="H438" s="65" t="s">
        <v>48</v>
      </c>
      <c r="I438" s="59">
        <v>30000</v>
      </c>
      <c r="J438" s="59">
        <f>K438-I438</f>
        <v>30000</v>
      </c>
      <c r="K438" s="59">
        <v>60000</v>
      </c>
      <c r="L438" s="60">
        <v>30000</v>
      </c>
      <c r="M438" s="60">
        <v>30000</v>
      </c>
      <c r="N438" s="49"/>
      <c r="O438" s="25"/>
      <c r="P438" s="25"/>
      <c r="Q438" s="29"/>
      <c r="R438" s="29"/>
    </row>
    <row r="439" spans="1:18" ht="20.100000000000001" hidden="1" customHeight="1" x14ac:dyDescent="0.25">
      <c r="A439" s="342"/>
      <c r="B439" s="342"/>
      <c r="C439" s="342"/>
      <c r="D439" s="342">
        <v>3294</v>
      </c>
      <c r="E439" s="342"/>
      <c r="F439" s="57"/>
      <c r="G439" s="379" t="s">
        <v>481</v>
      </c>
      <c r="H439" s="58" t="s">
        <v>49</v>
      </c>
      <c r="I439" s="59">
        <f t="shared" ref="I439:M440" si="53">I440</f>
        <v>20000</v>
      </c>
      <c r="J439" s="59">
        <f t="shared" si="53"/>
        <v>0</v>
      </c>
      <c r="K439" s="59">
        <f t="shared" si="53"/>
        <v>20000</v>
      </c>
      <c r="L439" s="60">
        <f t="shared" si="53"/>
        <v>10000</v>
      </c>
      <c r="M439" s="60">
        <f t="shared" si="53"/>
        <v>10000</v>
      </c>
      <c r="N439" s="49"/>
      <c r="O439" s="25"/>
      <c r="P439" s="25"/>
      <c r="Q439" s="29"/>
      <c r="R439" s="29"/>
    </row>
    <row r="440" spans="1:18" ht="20.100000000000001" hidden="1" customHeight="1" x14ac:dyDescent="0.25">
      <c r="A440" s="342"/>
      <c r="B440" s="342"/>
      <c r="C440" s="342"/>
      <c r="D440" s="342"/>
      <c r="E440" s="343" t="s">
        <v>260</v>
      </c>
      <c r="F440" s="65"/>
      <c r="G440" s="379" t="s">
        <v>481</v>
      </c>
      <c r="H440" s="65" t="s">
        <v>261</v>
      </c>
      <c r="I440" s="59">
        <f t="shared" si="53"/>
        <v>20000</v>
      </c>
      <c r="J440" s="59">
        <f t="shared" si="53"/>
        <v>0</v>
      </c>
      <c r="K440" s="59">
        <f t="shared" si="53"/>
        <v>20000</v>
      </c>
      <c r="L440" s="60">
        <f t="shared" si="53"/>
        <v>10000</v>
      </c>
      <c r="M440" s="60">
        <f t="shared" si="53"/>
        <v>10000</v>
      </c>
      <c r="N440" s="49"/>
      <c r="O440" s="25"/>
      <c r="P440" s="25"/>
      <c r="Q440" s="29"/>
      <c r="R440" s="29"/>
    </row>
    <row r="441" spans="1:18" ht="20.100000000000001" hidden="1" customHeight="1" x14ac:dyDescent="0.25">
      <c r="A441" s="342"/>
      <c r="B441" s="342"/>
      <c r="C441" s="342"/>
      <c r="D441" s="342"/>
      <c r="E441" s="343"/>
      <c r="F441" s="65" t="s">
        <v>262</v>
      </c>
      <c r="G441" s="379" t="s">
        <v>481</v>
      </c>
      <c r="H441" s="65" t="s">
        <v>261</v>
      </c>
      <c r="I441" s="59">
        <v>20000</v>
      </c>
      <c r="J441" s="59">
        <f>K441-I441</f>
        <v>0</v>
      </c>
      <c r="K441" s="59">
        <v>20000</v>
      </c>
      <c r="L441" s="60">
        <v>10000</v>
      </c>
      <c r="M441" s="60">
        <v>10000</v>
      </c>
      <c r="N441" s="49"/>
      <c r="O441" s="25"/>
      <c r="P441" s="25"/>
      <c r="Q441" s="29"/>
      <c r="R441" s="29"/>
    </row>
    <row r="442" spans="1:18" ht="20.100000000000001" hidden="1" customHeight="1" x14ac:dyDescent="0.25">
      <c r="A442" s="342"/>
      <c r="B442" s="342"/>
      <c r="C442" s="342"/>
      <c r="D442" s="342">
        <v>3295</v>
      </c>
      <c r="E442" s="342"/>
      <c r="F442" s="57"/>
      <c r="G442" s="379" t="s">
        <v>481</v>
      </c>
      <c r="H442" s="58" t="s">
        <v>50</v>
      </c>
      <c r="I442" s="59">
        <f>I445+I447+I443</f>
        <v>70000</v>
      </c>
      <c r="J442" s="59">
        <f t="shared" ref="J442:K442" si="54">J445+J447+J443</f>
        <v>0</v>
      </c>
      <c r="K442" s="59">
        <f t="shared" si="54"/>
        <v>70000</v>
      </c>
      <c r="L442" s="60">
        <f>L445+L447</f>
        <v>50000</v>
      </c>
      <c r="M442" s="60">
        <f>M445+M447</f>
        <v>50000</v>
      </c>
      <c r="N442" s="49"/>
      <c r="O442" s="25"/>
      <c r="P442" s="25"/>
      <c r="Q442" s="29"/>
      <c r="R442" s="29"/>
    </row>
    <row r="443" spans="1:18" ht="20.100000000000001" hidden="1" customHeight="1" x14ac:dyDescent="0.2">
      <c r="A443" s="342"/>
      <c r="B443" s="342"/>
      <c r="C443" s="342"/>
      <c r="D443" s="342"/>
      <c r="E443" s="173">
        <v>32953</v>
      </c>
      <c r="F443" s="173"/>
      <c r="G443" s="379" t="s">
        <v>481</v>
      </c>
      <c r="H443" s="174" t="s">
        <v>488</v>
      </c>
      <c r="I443" s="59">
        <f>I444</f>
        <v>0</v>
      </c>
      <c r="J443" s="59">
        <f t="shared" ref="J443:K443" si="55">J444</f>
        <v>0</v>
      </c>
      <c r="K443" s="59">
        <f t="shared" si="55"/>
        <v>0</v>
      </c>
      <c r="L443" s="60"/>
      <c r="M443" s="60"/>
      <c r="N443" s="49"/>
      <c r="O443" s="25"/>
      <c r="P443" s="25"/>
      <c r="Q443" s="29"/>
      <c r="R443" s="29"/>
    </row>
    <row r="444" spans="1:18" ht="20.100000000000001" hidden="1" customHeight="1" x14ac:dyDescent="0.2">
      <c r="A444" s="342"/>
      <c r="B444" s="342"/>
      <c r="C444" s="342"/>
      <c r="D444" s="342"/>
      <c r="E444" s="173"/>
      <c r="F444" s="173">
        <v>329530</v>
      </c>
      <c r="G444" s="379" t="s">
        <v>481</v>
      </c>
      <c r="H444" s="174" t="s">
        <v>488</v>
      </c>
      <c r="I444" s="59">
        <v>0</v>
      </c>
      <c r="J444" s="59">
        <f>K444-I444</f>
        <v>0</v>
      </c>
      <c r="K444" s="59">
        <v>0</v>
      </c>
      <c r="L444" s="60"/>
      <c r="M444" s="60"/>
      <c r="N444" s="49"/>
      <c r="O444" s="25"/>
      <c r="P444" s="25"/>
      <c r="Q444" s="29"/>
      <c r="R444" s="29"/>
    </row>
    <row r="445" spans="1:18" ht="30" hidden="1" customHeight="1" x14ac:dyDescent="0.25">
      <c r="A445" s="342"/>
      <c r="B445" s="342"/>
      <c r="C445" s="342"/>
      <c r="D445" s="342"/>
      <c r="E445" s="343" t="s">
        <v>263</v>
      </c>
      <c r="F445" s="65"/>
      <c r="G445" s="379" t="s">
        <v>481</v>
      </c>
      <c r="H445" s="65" t="s">
        <v>264</v>
      </c>
      <c r="I445" s="59">
        <f>I446</f>
        <v>30000</v>
      </c>
      <c r="J445" s="59">
        <f>J446</f>
        <v>0</v>
      </c>
      <c r="K445" s="59">
        <f>K446</f>
        <v>30000</v>
      </c>
      <c r="L445" s="60">
        <f>L446</f>
        <v>20000</v>
      </c>
      <c r="M445" s="60">
        <f>M446</f>
        <v>20000</v>
      </c>
      <c r="N445" s="49"/>
      <c r="O445" s="25"/>
      <c r="P445" s="25"/>
      <c r="Q445" s="29"/>
      <c r="R445" s="29"/>
    </row>
    <row r="446" spans="1:18" ht="30" hidden="1" customHeight="1" x14ac:dyDescent="0.25">
      <c r="A446" s="342"/>
      <c r="B446" s="342"/>
      <c r="C446" s="342"/>
      <c r="D446" s="342"/>
      <c r="E446" s="343"/>
      <c r="F446" s="65" t="s">
        <v>265</v>
      </c>
      <c r="G446" s="379" t="s">
        <v>481</v>
      </c>
      <c r="H446" s="65" t="s">
        <v>264</v>
      </c>
      <c r="I446" s="59">
        <v>30000</v>
      </c>
      <c r="J446" s="59">
        <f>K446-I446</f>
        <v>0</v>
      </c>
      <c r="K446" s="59">
        <v>30000</v>
      </c>
      <c r="L446" s="60">
        <v>20000</v>
      </c>
      <c r="M446" s="60">
        <v>20000</v>
      </c>
      <c r="N446" s="49"/>
      <c r="O446" s="25"/>
      <c r="P446" s="25"/>
      <c r="Q446" s="29"/>
      <c r="R446" s="29"/>
    </row>
    <row r="447" spans="1:18" ht="20.100000000000001" hidden="1" customHeight="1" x14ac:dyDescent="0.25">
      <c r="A447" s="342"/>
      <c r="B447" s="342"/>
      <c r="C447" s="342"/>
      <c r="D447" s="342"/>
      <c r="E447" s="343" t="s">
        <v>266</v>
      </c>
      <c r="F447" s="65"/>
      <c r="G447" s="379" t="s">
        <v>481</v>
      </c>
      <c r="H447" s="65" t="s">
        <v>267</v>
      </c>
      <c r="I447" s="59">
        <f>I448+I449</f>
        <v>40000</v>
      </c>
      <c r="J447" s="59">
        <f>J448+J449</f>
        <v>0</v>
      </c>
      <c r="K447" s="59">
        <f>K448+K449</f>
        <v>40000</v>
      </c>
      <c r="L447" s="60">
        <f>L448+L449</f>
        <v>30000</v>
      </c>
      <c r="M447" s="60">
        <f>M448+M449</f>
        <v>30000</v>
      </c>
      <c r="N447" s="49"/>
      <c r="O447" s="25"/>
      <c r="P447" s="25"/>
      <c r="Q447" s="29"/>
      <c r="R447" s="29"/>
    </row>
    <row r="448" spans="1:18" ht="30" hidden="1" customHeight="1" x14ac:dyDescent="0.25">
      <c r="A448" s="342"/>
      <c r="B448" s="342"/>
      <c r="C448" s="342"/>
      <c r="D448" s="342"/>
      <c r="E448" s="343"/>
      <c r="F448" s="65" t="s">
        <v>268</v>
      </c>
      <c r="G448" s="379" t="s">
        <v>481</v>
      </c>
      <c r="H448" s="65" t="s">
        <v>269</v>
      </c>
      <c r="I448" s="59">
        <v>25000</v>
      </c>
      <c r="J448" s="59">
        <f>K448-I448</f>
        <v>0</v>
      </c>
      <c r="K448" s="59">
        <v>25000</v>
      </c>
      <c r="L448" s="60">
        <v>24000</v>
      </c>
      <c r="M448" s="60">
        <v>24000</v>
      </c>
      <c r="N448" s="49"/>
      <c r="O448" s="25"/>
      <c r="P448" s="25"/>
      <c r="Q448" s="29"/>
      <c r="R448" s="29"/>
    </row>
    <row r="449" spans="1:18" ht="20.100000000000001" hidden="1" customHeight="1" x14ac:dyDescent="0.25">
      <c r="A449" s="342"/>
      <c r="B449" s="342"/>
      <c r="C449" s="342"/>
      <c r="D449" s="342"/>
      <c r="E449" s="343"/>
      <c r="F449" s="65" t="s">
        <v>270</v>
      </c>
      <c r="G449" s="379" t="s">
        <v>481</v>
      </c>
      <c r="H449" s="65" t="s">
        <v>326</v>
      </c>
      <c r="I449" s="59">
        <v>15000</v>
      </c>
      <c r="J449" s="59">
        <f>K449-I449</f>
        <v>0</v>
      </c>
      <c r="K449" s="59">
        <v>15000</v>
      </c>
      <c r="L449" s="60">
        <v>6000</v>
      </c>
      <c r="M449" s="60">
        <v>6000</v>
      </c>
      <c r="N449" s="49"/>
      <c r="O449" s="25"/>
      <c r="P449" s="25"/>
      <c r="Q449" s="29"/>
      <c r="R449" s="29"/>
    </row>
    <row r="450" spans="1:18" ht="20.100000000000001" hidden="1" customHeight="1" x14ac:dyDescent="0.25">
      <c r="A450" s="342"/>
      <c r="B450" s="342"/>
      <c r="C450" s="342"/>
      <c r="D450" s="342">
        <v>3296</v>
      </c>
      <c r="E450" s="342"/>
      <c r="F450" s="57"/>
      <c r="G450" s="379" t="s">
        <v>481</v>
      </c>
      <c r="H450" s="58" t="s">
        <v>272</v>
      </c>
      <c r="I450" s="59">
        <v>0</v>
      </c>
      <c r="J450" s="59">
        <v>0</v>
      </c>
      <c r="K450" s="59">
        <v>0</v>
      </c>
      <c r="L450" s="60"/>
      <c r="M450" s="60"/>
      <c r="N450" s="49"/>
      <c r="O450" s="25"/>
      <c r="P450" s="25"/>
      <c r="Q450" s="29"/>
      <c r="R450" s="29"/>
    </row>
    <row r="451" spans="1:18" ht="20.100000000000001" hidden="1" customHeight="1" x14ac:dyDescent="0.25">
      <c r="A451" s="342"/>
      <c r="B451" s="342"/>
      <c r="C451" s="342"/>
      <c r="D451" s="342">
        <v>3299</v>
      </c>
      <c r="E451" s="342"/>
      <c r="F451" s="57"/>
      <c r="G451" s="379" t="s">
        <v>481</v>
      </c>
      <c r="H451" s="58" t="s">
        <v>45</v>
      </c>
      <c r="I451" s="59">
        <f>I453</f>
        <v>5000</v>
      </c>
      <c r="J451" s="59">
        <f>J453</f>
        <v>0</v>
      </c>
      <c r="K451" s="59">
        <f>K453</f>
        <v>5000</v>
      </c>
      <c r="L451" s="60">
        <f>L453</f>
        <v>5000</v>
      </c>
      <c r="M451" s="60">
        <f>M453</f>
        <v>5000</v>
      </c>
      <c r="N451" s="49"/>
      <c r="O451" s="25"/>
      <c r="P451" s="25"/>
      <c r="Q451" s="29"/>
      <c r="R451" s="29"/>
    </row>
    <row r="452" spans="1:18" ht="30" hidden="1" customHeight="1" x14ac:dyDescent="0.25">
      <c r="A452" s="342"/>
      <c r="B452" s="342"/>
      <c r="C452" s="342"/>
      <c r="D452" s="342"/>
      <c r="E452" s="343" t="s">
        <v>273</v>
      </c>
      <c r="F452" s="65"/>
      <c r="G452" s="379" t="s">
        <v>481</v>
      </c>
      <c r="H452" s="65" t="s">
        <v>274</v>
      </c>
      <c r="I452" s="66">
        <v>0</v>
      </c>
      <c r="J452" s="66">
        <v>0</v>
      </c>
      <c r="K452" s="66">
        <v>0</v>
      </c>
      <c r="L452" s="60"/>
      <c r="M452" s="60"/>
      <c r="N452" s="49"/>
      <c r="O452" s="25"/>
      <c r="P452" s="25"/>
      <c r="Q452" s="29"/>
      <c r="R452" s="29"/>
    </row>
    <row r="453" spans="1:18" ht="20.100000000000001" hidden="1" customHeight="1" x14ac:dyDescent="0.25">
      <c r="A453" s="342"/>
      <c r="B453" s="342"/>
      <c r="C453" s="342"/>
      <c r="D453" s="342"/>
      <c r="E453" s="343" t="s">
        <v>275</v>
      </c>
      <c r="F453" s="65"/>
      <c r="G453" s="379" t="s">
        <v>481</v>
      </c>
      <c r="H453" s="65" t="s">
        <v>45</v>
      </c>
      <c r="I453" s="66">
        <f>I454</f>
        <v>5000</v>
      </c>
      <c r="J453" s="66">
        <f>J454</f>
        <v>0</v>
      </c>
      <c r="K453" s="66">
        <f>K454</f>
        <v>5000</v>
      </c>
      <c r="L453" s="60">
        <f>L454</f>
        <v>5000</v>
      </c>
      <c r="M453" s="60">
        <f>M454</f>
        <v>5000</v>
      </c>
      <c r="N453" s="49"/>
      <c r="O453" s="25"/>
      <c r="P453" s="25"/>
      <c r="Q453" s="29"/>
      <c r="R453" s="29"/>
    </row>
    <row r="454" spans="1:18" ht="20.100000000000001" hidden="1" customHeight="1" x14ac:dyDescent="0.25">
      <c r="A454" s="342"/>
      <c r="B454" s="342"/>
      <c r="C454" s="342"/>
      <c r="D454" s="342"/>
      <c r="E454" s="343"/>
      <c r="F454" s="65" t="s">
        <v>276</v>
      </c>
      <c r="G454" s="379">
        <v>31</v>
      </c>
      <c r="H454" s="65" t="s">
        <v>45</v>
      </c>
      <c r="I454" s="66">
        <v>5000</v>
      </c>
      <c r="J454" s="66">
        <f>K454-I454</f>
        <v>0</v>
      </c>
      <c r="K454" s="66">
        <v>5000</v>
      </c>
      <c r="L454" s="60">
        <v>5000</v>
      </c>
      <c r="M454" s="60">
        <v>5000</v>
      </c>
      <c r="N454" s="49"/>
      <c r="O454" s="25"/>
      <c r="P454" s="25"/>
      <c r="Q454" s="29"/>
      <c r="R454" s="29"/>
    </row>
    <row r="455" spans="1:18" s="39" customFormat="1" ht="20.100000000000001" customHeight="1" x14ac:dyDescent="0.25">
      <c r="A455" s="341"/>
      <c r="B455" s="341">
        <v>34</v>
      </c>
      <c r="C455" s="341"/>
      <c r="D455" s="341"/>
      <c r="E455" s="341"/>
      <c r="F455" s="44"/>
      <c r="G455" s="377"/>
      <c r="H455" s="46" t="s">
        <v>51</v>
      </c>
      <c r="I455" s="47">
        <f>I456</f>
        <v>19000</v>
      </c>
      <c r="J455" s="47">
        <f>J456</f>
        <v>1170</v>
      </c>
      <c r="K455" s="47">
        <f>K456</f>
        <v>20170</v>
      </c>
      <c r="L455" s="77">
        <f t="shared" ref="L455:M455" si="56">L456</f>
        <v>14600</v>
      </c>
      <c r="M455" s="77">
        <f t="shared" si="56"/>
        <v>14600</v>
      </c>
      <c r="N455" s="49"/>
      <c r="O455" s="36"/>
      <c r="P455" s="37"/>
      <c r="Q455" s="38"/>
      <c r="R455" s="38"/>
    </row>
    <row r="456" spans="1:18" s="280" customFormat="1" ht="20.100000000000001" customHeight="1" x14ac:dyDescent="0.25">
      <c r="A456" s="341"/>
      <c r="B456" s="341"/>
      <c r="C456" s="341">
        <v>343</v>
      </c>
      <c r="D456" s="341"/>
      <c r="E456" s="341"/>
      <c r="F456" s="44"/>
      <c r="G456" s="378" t="s">
        <v>481</v>
      </c>
      <c r="H456" s="46" t="s">
        <v>52</v>
      </c>
      <c r="I456" s="47">
        <f>I457+I462</f>
        <v>19000</v>
      </c>
      <c r="J456" s="47">
        <f>J457+J462</f>
        <v>1170</v>
      </c>
      <c r="K456" s="47">
        <f>K457+K462</f>
        <v>20170</v>
      </c>
      <c r="L456" s="281">
        <f t="shared" ref="L456:M456" si="57">L457+L462</f>
        <v>14600</v>
      </c>
      <c r="M456" s="281">
        <f t="shared" si="57"/>
        <v>14600</v>
      </c>
      <c r="N456" s="49"/>
      <c r="O456" s="278"/>
      <c r="P456" s="279"/>
      <c r="Q456" s="279"/>
      <c r="R456" s="279"/>
    </row>
    <row r="457" spans="1:18" ht="20.100000000000001" hidden="1" customHeight="1" x14ac:dyDescent="0.25">
      <c r="A457" s="342"/>
      <c r="B457" s="342"/>
      <c r="C457" s="342"/>
      <c r="D457" s="342">
        <v>3431</v>
      </c>
      <c r="E457" s="342"/>
      <c r="F457" s="57"/>
      <c r="G457" s="378" t="s">
        <v>481</v>
      </c>
      <c r="H457" s="58" t="s">
        <v>53</v>
      </c>
      <c r="I457" s="59">
        <f t="shared" ref="I457:M458" si="58">I458</f>
        <v>18500</v>
      </c>
      <c r="J457" s="59">
        <f t="shared" si="58"/>
        <v>1170</v>
      </c>
      <c r="K457" s="59">
        <f t="shared" si="58"/>
        <v>19670</v>
      </c>
      <c r="L457" s="60">
        <f t="shared" si="58"/>
        <v>14500</v>
      </c>
      <c r="M457" s="60">
        <f t="shared" si="58"/>
        <v>14500</v>
      </c>
      <c r="N457" s="49"/>
    </row>
    <row r="458" spans="1:18" ht="20.100000000000001" hidden="1" customHeight="1" x14ac:dyDescent="0.25">
      <c r="A458" s="342"/>
      <c r="B458" s="342"/>
      <c r="C458" s="342"/>
      <c r="D458" s="342"/>
      <c r="E458" s="343" t="s">
        <v>277</v>
      </c>
      <c r="F458" s="65"/>
      <c r="G458" s="378" t="s">
        <v>481</v>
      </c>
      <c r="H458" s="65" t="s">
        <v>278</v>
      </c>
      <c r="I458" s="59">
        <f t="shared" si="58"/>
        <v>18500</v>
      </c>
      <c r="J458" s="59">
        <f t="shared" si="58"/>
        <v>1170</v>
      </c>
      <c r="K458" s="59">
        <f t="shared" si="58"/>
        <v>19670</v>
      </c>
      <c r="L458" s="60">
        <f t="shared" si="58"/>
        <v>14500</v>
      </c>
      <c r="M458" s="60">
        <f t="shared" si="58"/>
        <v>14500</v>
      </c>
      <c r="N458" s="49"/>
    </row>
    <row r="459" spans="1:18" ht="20.100000000000001" hidden="1" customHeight="1" x14ac:dyDescent="0.25">
      <c r="A459" s="342"/>
      <c r="B459" s="342"/>
      <c r="C459" s="342"/>
      <c r="D459" s="342"/>
      <c r="E459" s="343"/>
      <c r="F459" s="65" t="s">
        <v>279</v>
      </c>
      <c r="G459" s="378" t="s">
        <v>481</v>
      </c>
      <c r="H459" s="65" t="s">
        <v>278</v>
      </c>
      <c r="I459" s="66">
        <v>18500</v>
      </c>
      <c r="J459" s="66">
        <f>K459-I459</f>
        <v>1170</v>
      </c>
      <c r="K459" s="66">
        <f>18500+1170</f>
        <v>19670</v>
      </c>
      <c r="L459" s="60">
        <v>14500</v>
      </c>
      <c r="M459" s="60">
        <v>14500</v>
      </c>
      <c r="N459" s="49"/>
    </row>
    <row r="460" spans="1:18" ht="20.100000000000001" hidden="1" customHeight="1" x14ac:dyDescent="0.25">
      <c r="A460" s="342"/>
      <c r="B460" s="342"/>
      <c r="C460" s="342"/>
      <c r="D460" s="342"/>
      <c r="E460" s="343" t="s">
        <v>280</v>
      </c>
      <c r="F460" s="65"/>
      <c r="G460" s="378" t="s">
        <v>481</v>
      </c>
      <c r="H460" s="65" t="s">
        <v>281</v>
      </c>
      <c r="I460" s="66"/>
      <c r="J460" s="66"/>
      <c r="K460" s="66"/>
      <c r="L460" s="60"/>
      <c r="M460" s="60"/>
      <c r="N460" s="49"/>
    </row>
    <row r="461" spans="1:18" ht="20.100000000000001" hidden="1" customHeight="1" x14ac:dyDescent="0.25">
      <c r="A461" s="342"/>
      <c r="B461" s="342"/>
      <c r="C461" s="342"/>
      <c r="D461" s="342"/>
      <c r="E461" s="343"/>
      <c r="F461" s="65" t="s">
        <v>282</v>
      </c>
      <c r="G461" s="378" t="s">
        <v>481</v>
      </c>
      <c r="H461" s="65" t="s">
        <v>281</v>
      </c>
      <c r="I461" s="66"/>
      <c r="J461" s="66"/>
      <c r="K461" s="66"/>
      <c r="L461" s="60"/>
      <c r="M461" s="60"/>
      <c r="N461" s="49"/>
    </row>
    <row r="462" spans="1:18" ht="20.100000000000001" hidden="1" customHeight="1" x14ac:dyDescent="0.25">
      <c r="A462" s="342"/>
      <c r="B462" s="342"/>
      <c r="C462" s="342"/>
      <c r="D462" s="342">
        <v>3433</v>
      </c>
      <c r="E462" s="343"/>
      <c r="F462" s="65"/>
      <c r="G462" s="378" t="s">
        <v>481</v>
      </c>
      <c r="H462" s="65" t="s">
        <v>54</v>
      </c>
      <c r="I462" s="66">
        <f t="shared" ref="I462:M463" si="59">I463</f>
        <v>500</v>
      </c>
      <c r="J462" s="66">
        <f t="shared" si="59"/>
        <v>0</v>
      </c>
      <c r="K462" s="66">
        <f t="shared" si="59"/>
        <v>500</v>
      </c>
      <c r="L462" s="60">
        <f t="shared" si="59"/>
        <v>100</v>
      </c>
      <c r="M462" s="60">
        <f t="shared" si="59"/>
        <v>100</v>
      </c>
      <c r="N462" s="49"/>
    </row>
    <row r="463" spans="1:18" ht="20.100000000000001" hidden="1" customHeight="1" x14ac:dyDescent="0.25">
      <c r="A463" s="342"/>
      <c r="B463" s="342"/>
      <c r="C463" s="342"/>
      <c r="D463" s="342"/>
      <c r="E463" s="343" t="s">
        <v>283</v>
      </c>
      <c r="F463" s="65"/>
      <c r="G463" s="378" t="s">
        <v>481</v>
      </c>
      <c r="H463" s="65" t="s">
        <v>54</v>
      </c>
      <c r="I463" s="66">
        <f t="shared" si="59"/>
        <v>500</v>
      </c>
      <c r="J463" s="66">
        <f t="shared" si="59"/>
        <v>0</v>
      </c>
      <c r="K463" s="66">
        <f t="shared" si="59"/>
        <v>500</v>
      </c>
      <c r="L463" s="60">
        <f t="shared" si="59"/>
        <v>100</v>
      </c>
      <c r="M463" s="60">
        <f t="shared" si="59"/>
        <v>100</v>
      </c>
      <c r="N463" s="49"/>
    </row>
    <row r="464" spans="1:18" ht="20.100000000000001" hidden="1" customHeight="1" x14ac:dyDescent="0.25">
      <c r="A464" s="342"/>
      <c r="B464" s="342"/>
      <c r="C464" s="342"/>
      <c r="D464" s="342"/>
      <c r="E464" s="343"/>
      <c r="F464" s="65" t="s">
        <v>284</v>
      </c>
      <c r="G464" s="378">
        <v>31</v>
      </c>
      <c r="H464" s="65" t="s">
        <v>54</v>
      </c>
      <c r="I464" s="66">
        <v>500</v>
      </c>
      <c r="J464" s="66">
        <f>K464-I464</f>
        <v>0</v>
      </c>
      <c r="K464" s="66">
        <v>500</v>
      </c>
      <c r="L464" s="60">
        <v>100</v>
      </c>
      <c r="M464" s="60">
        <v>100</v>
      </c>
      <c r="N464" s="49"/>
    </row>
    <row r="465" spans="1:18" s="39" customFormat="1" ht="29.25" hidden="1" customHeight="1" x14ac:dyDescent="0.25">
      <c r="A465" s="341"/>
      <c r="B465" s="341">
        <v>37</v>
      </c>
      <c r="C465" s="341"/>
      <c r="D465" s="341"/>
      <c r="E465" s="341"/>
      <c r="F465" s="44"/>
      <c r="G465" s="378">
        <v>34</v>
      </c>
      <c r="H465" s="46" t="s">
        <v>55</v>
      </c>
      <c r="I465" s="77">
        <f t="shared" ref="I465:K468" si="60">I466</f>
        <v>0</v>
      </c>
      <c r="J465" s="77">
        <f t="shared" si="60"/>
        <v>0</v>
      </c>
      <c r="K465" s="77">
        <f t="shared" si="60"/>
        <v>0</v>
      </c>
      <c r="L465" s="54"/>
      <c r="M465" s="54"/>
      <c r="N465" s="49"/>
      <c r="O465" s="36"/>
      <c r="P465" s="37"/>
      <c r="Q465" s="38"/>
      <c r="R465" s="38"/>
    </row>
    <row r="466" spans="1:18" s="39" customFormat="1" ht="27" hidden="1" customHeight="1" x14ac:dyDescent="0.25">
      <c r="A466" s="341"/>
      <c r="B466" s="341"/>
      <c r="C466" s="341">
        <v>372</v>
      </c>
      <c r="D466" s="341"/>
      <c r="E466" s="341"/>
      <c r="F466" s="44"/>
      <c r="G466" s="378">
        <v>34</v>
      </c>
      <c r="H466" s="46" t="s">
        <v>327</v>
      </c>
      <c r="I466" s="77">
        <f t="shared" si="60"/>
        <v>0</v>
      </c>
      <c r="J466" s="77">
        <f t="shared" si="60"/>
        <v>0</v>
      </c>
      <c r="K466" s="77">
        <f t="shared" si="60"/>
        <v>0</v>
      </c>
      <c r="L466" s="54"/>
      <c r="M466" s="54"/>
      <c r="N466" s="49"/>
      <c r="O466" s="36"/>
      <c r="P466" s="37"/>
      <c r="Q466" s="38"/>
      <c r="R466" s="38"/>
    </row>
    <row r="467" spans="1:18" ht="20.100000000000001" hidden="1" customHeight="1" x14ac:dyDescent="0.25">
      <c r="A467" s="342"/>
      <c r="B467" s="342"/>
      <c r="C467" s="342"/>
      <c r="D467" s="342">
        <v>3721</v>
      </c>
      <c r="E467" s="342"/>
      <c r="F467" s="57"/>
      <c r="G467" s="378">
        <v>34</v>
      </c>
      <c r="H467" s="58" t="s">
        <v>285</v>
      </c>
      <c r="I467" s="66">
        <f t="shared" si="60"/>
        <v>0</v>
      </c>
      <c r="J467" s="66">
        <f t="shared" si="60"/>
        <v>0</v>
      </c>
      <c r="K467" s="66">
        <f t="shared" si="60"/>
        <v>0</v>
      </c>
      <c r="L467" s="54"/>
      <c r="M467" s="54"/>
      <c r="N467" s="49"/>
    </row>
    <row r="468" spans="1:18" ht="20.100000000000001" hidden="1" customHeight="1" x14ac:dyDescent="0.25">
      <c r="A468" s="342"/>
      <c r="B468" s="342"/>
      <c r="C468" s="342"/>
      <c r="D468" s="342"/>
      <c r="E468" s="343" t="s">
        <v>286</v>
      </c>
      <c r="F468" s="65"/>
      <c r="G468" s="378">
        <v>34</v>
      </c>
      <c r="H468" s="65" t="s">
        <v>287</v>
      </c>
      <c r="I468" s="66">
        <f t="shared" si="60"/>
        <v>0</v>
      </c>
      <c r="J468" s="66">
        <f t="shared" si="60"/>
        <v>0</v>
      </c>
      <c r="K468" s="66">
        <f t="shared" si="60"/>
        <v>0</v>
      </c>
      <c r="L468" s="54"/>
      <c r="M468" s="54"/>
      <c r="N468" s="49"/>
    </row>
    <row r="469" spans="1:18" ht="20.100000000000001" hidden="1" customHeight="1" x14ac:dyDescent="0.25">
      <c r="A469" s="342"/>
      <c r="B469" s="342"/>
      <c r="C469" s="342"/>
      <c r="D469" s="342"/>
      <c r="E469" s="343"/>
      <c r="F469" s="65" t="s">
        <v>288</v>
      </c>
      <c r="G469" s="378">
        <v>34</v>
      </c>
      <c r="H469" s="65" t="s">
        <v>287</v>
      </c>
      <c r="I469" s="66">
        <v>0</v>
      </c>
      <c r="J469" s="66">
        <v>0</v>
      </c>
      <c r="K469" s="66">
        <f>I469+J469</f>
        <v>0</v>
      </c>
      <c r="L469" s="54"/>
      <c r="M469" s="54"/>
      <c r="N469" s="49"/>
    </row>
    <row r="470" spans="1:18" ht="20.100000000000001" hidden="1" customHeight="1" x14ac:dyDescent="0.25">
      <c r="A470" s="342"/>
      <c r="B470" s="341">
        <v>38</v>
      </c>
      <c r="C470" s="342"/>
      <c r="D470" s="342"/>
      <c r="E470" s="343"/>
      <c r="F470" s="65"/>
      <c r="G470" s="378"/>
      <c r="H470" s="75" t="s">
        <v>57</v>
      </c>
      <c r="I470" s="77">
        <f t="shared" ref="I470:K473" si="61">I471</f>
        <v>0</v>
      </c>
      <c r="J470" s="77">
        <f t="shared" si="61"/>
        <v>0</v>
      </c>
      <c r="K470" s="77">
        <f t="shared" si="61"/>
        <v>0</v>
      </c>
      <c r="L470" s="54">
        <f t="shared" ref="L470:M472" si="62">L471</f>
        <v>0</v>
      </c>
      <c r="M470" s="54">
        <f t="shared" si="62"/>
        <v>0</v>
      </c>
      <c r="N470" s="49"/>
    </row>
    <row r="471" spans="1:18" s="39" customFormat="1" ht="20.100000000000001" hidden="1" customHeight="1" x14ac:dyDescent="0.25">
      <c r="A471" s="341"/>
      <c r="B471" s="341"/>
      <c r="C471" s="341">
        <v>381</v>
      </c>
      <c r="D471" s="341"/>
      <c r="E471" s="348"/>
      <c r="F471" s="75"/>
      <c r="G471" s="378"/>
      <c r="H471" s="75" t="s">
        <v>58</v>
      </c>
      <c r="I471" s="77">
        <f t="shared" si="61"/>
        <v>0</v>
      </c>
      <c r="J471" s="77">
        <f t="shared" si="61"/>
        <v>0</v>
      </c>
      <c r="K471" s="77">
        <f t="shared" si="61"/>
        <v>0</v>
      </c>
      <c r="L471" s="54">
        <f t="shared" si="62"/>
        <v>0</v>
      </c>
      <c r="M471" s="54">
        <f t="shared" si="62"/>
        <v>0</v>
      </c>
      <c r="N471" s="49"/>
      <c r="O471" s="36"/>
      <c r="P471" s="37"/>
      <c r="Q471" s="38"/>
      <c r="R471" s="38"/>
    </row>
    <row r="472" spans="1:18" ht="20.100000000000001" hidden="1" customHeight="1" x14ac:dyDescent="0.25">
      <c r="A472" s="342"/>
      <c r="B472" s="342"/>
      <c r="C472" s="342"/>
      <c r="D472" s="342">
        <v>3811</v>
      </c>
      <c r="E472" s="343"/>
      <c r="F472" s="65"/>
      <c r="G472" s="378">
        <v>34</v>
      </c>
      <c r="H472" s="65" t="s">
        <v>59</v>
      </c>
      <c r="I472" s="66">
        <f t="shared" si="61"/>
        <v>0</v>
      </c>
      <c r="J472" s="66">
        <f t="shared" si="61"/>
        <v>0</v>
      </c>
      <c r="K472" s="66">
        <f t="shared" si="61"/>
        <v>0</v>
      </c>
      <c r="L472" s="60">
        <f t="shared" si="62"/>
        <v>0</v>
      </c>
      <c r="M472" s="60">
        <f t="shared" si="62"/>
        <v>0</v>
      </c>
      <c r="N472" s="49"/>
    </row>
    <row r="473" spans="1:18" ht="27" hidden="1" customHeight="1" x14ac:dyDescent="0.25">
      <c r="A473" s="342"/>
      <c r="B473" s="342"/>
      <c r="C473" s="342"/>
      <c r="D473" s="342"/>
      <c r="E473" s="353" t="s">
        <v>362</v>
      </c>
      <c r="F473" s="65"/>
      <c r="G473" s="378">
        <v>34</v>
      </c>
      <c r="H473" s="65" t="s">
        <v>363</v>
      </c>
      <c r="I473" s="66">
        <f t="shared" si="61"/>
        <v>0</v>
      </c>
      <c r="J473" s="66">
        <f t="shared" si="61"/>
        <v>0</v>
      </c>
      <c r="K473" s="66">
        <f t="shared" si="61"/>
        <v>0</v>
      </c>
      <c r="L473" s="66">
        <f t="shared" ref="L473:M473" si="63">L474</f>
        <v>0</v>
      </c>
      <c r="M473" s="66">
        <f t="shared" si="63"/>
        <v>0</v>
      </c>
      <c r="N473" s="49"/>
    </row>
    <row r="474" spans="1:18" ht="28.5" hidden="1" customHeight="1" x14ac:dyDescent="0.25">
      <c r="A474" s="342"/>
      <c r="B474" s="342"/>
      <c r="C474" s="342"/>
      <c r="D474" s="342"/>
      <c r="E474" s="353"/>
      <c r="F474" s="65" t="s">
        <v>364</v>
      </c>
      <c r="G474" s="378">
        <v>34</v>
      </c>
      <c r="H474" s="65" t="s">
        <v>363</v>
      </c>
      <c r="I474" s="66">
        <v>0</v>
      </c>
      <c r="J474" s="66">
        <v>0</v>
      </c>
      <c r="K474" s="66">
        <f>I474+J474</f>
        <v>0</v>
      </c>
      <c r="L474" s="60">
        <v>0</v>
      </c>
      <c r="M474" s="60">
        <v>0</v>
      </c>
      <c r="N474" s="49"/>
    </row>
    <row r="475" spans="1:18" ht="30" customHeight="1" x14ac:dyDescent="0.25">
      <c r="A475" s="398"/>
      <c r="B475" s="398"/>
      <c r="C475" s="398"/>
      <c r="D475" s="398"/>
      <c r="E475" s="398"/>
      <c r="F475" s="300"/>
      <c r="G475" s="399"/>
      <c r="H475" s="400" t="s">
        <v>328</v>
      </c>
      <c r="I475" s="301"/>
      <c r="J475" s="301"/>
      <c r="K475" s="301"/>
      <c r="L475" s="40"/>
      <c r="M475" s="40"/>
      <c r="N475" s="49"/>
    </row>
    <row r="476" spans="1:18" ht="20.100000000000001" customHeight="1" x14ac:dyDescent="0.25">
      <c r="A476" s="418"/>
      <c r="B476" s="418"/>
      <c r="C476" s="418"/>
      <c r="D476" s="418"/>
      <c r="E476" s="418"/>
      <c r="F476" s="419"/>
      <c r="G476" s="420"/>
      <c r="H476" s="421" t="s">
        <v>290</v>
      </c>
      <c r="I476" s="422"/>
      <c r="J476" s="422"/>
      <c r="K476" s="422"/>
      <c r="L476" s="54"/>
      <c r="M476" s="54"/>
      <c r="N476" s="49"/>
    </row>
    <row r="477" spans="1:18" s="39" customFormat="1" ht="20.100000000000001" customHeight="1" x14ac:dyDescent="0.25">
      <c r="A477" s="345">
        <v>4</v>
      </c>
      <c r="B477" s="341"/>
      <c r="C477" s="341"/>
      <c r="D477" s="341"/>
      <c r="E477" s="341"/>
      <c r="F477" s="44"/>
      <c r="G477" s="377"/>
      <c r="H477" s="46" t="s">
        <v>329</v>
      </c>
      <c r="I477" s="47">
        <f>I478+I483</f>
        <v>1449750</v>
      </c>
      <c r="J477" s="47">
        <f>J478+J483</f>
        <v>12750</v>
      </c>
      <c r="K477" s="47">
        <f>K478+K483</f>
        <v>1462500</v>
      </c>
      <c r="L477" s="77">
        <f t="shared" ref="L477:M477" si="64">L478+L483</f>
        <v>70900</v>
      </c>
      <c r="M477" s="77">
        <f t="shared" si="64"/>
        <v>85900</v>
      </c>
      <c r="N477" s="49"/>
      <c r="O477" s="50"/>
      <c r="P477" s="37"/>
      <c r="Q477" s="38"/>
      <c r="R477" s="38"/>
    </row>
    <row r="478" spans="1:18" s="39" customFormat="1" ht="30" customHeight="1" x14ac:dyDescent="0.25">
      <c r="A478" s="345"/>
      <c r="B478" s="341">
        <v>41</v>
      </c>
      <c r="C478" s="341"/>
      <c r="D478" s="341"/>
      <c r="E478" s="341"/>
      <c r="F478" s="44"/>
      <c r="G478" s="377"/>
      <c r="H478" s="46" t="s">
        <v>60</v>
      </c>
      <c r="I478" s="47">
        <f t="shared" ref="I478:M480" si="65">I479</f>
        <v>14200</v>
      </c>
      <c r="J478" s="47">
        <f t="shared" si="65"/>
        <v>800</v>
      </c>
      <c r="K478" s="47">
        <f t="shared" si="65"/>
        <v>15000</v>
      </c>
      <c r="L478" s="77">
        <f t="shared" si="65"/>
        <v>5900</v>
      </c>
      <c r="M478" s="77">
        <f t="shared" si="65"/>
        <v>5900</v>
      </c>
      <c r="N478" s="49"/>
      <c r="O478" s="36"/>
      <c r="P478" s="51"/>
      <c r="Q478" s="38"/>
      <c r="R478" s="52"/>
    </row>
    <row r="479" spans="1:18" s="280" customFormat="1" ht="20.100000000000001" customHeight="1" x14ac:dyDescent="0.25">
      <c r="A479" s="345"/>
      <c r="B479" s="341"/>
      <c r="C479" s="341">
        <v>412</v>
      </c>
      <c r="D479" s="341"/>
      <c r="E479" s="341"/>
      <c r="F479" s="44"/>
      <c r="G479" s="378" t="s">
        <v>481</v>
      </c>
      <c r="H479" s="46" t="s">
        <v>330</v>
      </c>
      <c r="I479" s="47">
        <f t="shared" si="65"/>
        <v>14200</v>
      </c>
      <c r="J479" s="47">
        <f t="shared" si="65"/>
        <v>800</v>
      </c>
      <c r="K479" s="47">
        <f t="shared" si="65"/>
        <v>15000</v>
      </c>
      <c r="L479" s="277">
        <f t="shared" ref="L479:M481" si="66">L480</f>
        <v>5900</v>
      </c>
      <c r="M479" s="277">
        <f t="shared" si="66"/>
        <v>5900</v>
      </c>
      <c r="N479" s="49"/>
      <c r="O479" s="278"/>
      <c r="P479" s="279"/>
      <c r="Q479" s="279"/>
      <c r="R479" s="279"/>
    </row>
    <row r="480" spans="1:18" ht="20.100000000000001" hidden="1" customHeight="1" x14ac:dyDescent="0.25">
      <c r="A480" s="352"/>
      <c r="B480" s="342"/>
      <c r="C480" s="342"/>
      <c r="D480" s="342">
        <v>4123</v>
      </c>
      <c r="E480" s="342"/>
      <c r="F480" s="57"/>
      <c r="G480" s="377" t="s">
        <v>481</v>
      </c>
      <c r="H480" s="58" t="s">
        <v>62</v>
      </c>
      <c r="I480" s="59">
        <f t="shared" si="65"/>
        <v>14200</v>
      </c>
      <c r="J480" s="59">
        <f t="shared" si="65"/>
        <v>800</v>
      </c>
      <c r="K480" s="59">
        <f t="shared" si="65"/>
        <v>15000</v>
      </c>
      <c r="L480" s="60">
        <f t="shared" si="66"/>
        <v>5900</v>
      </c>
      <c r="M480" s="60">
        <f t="shared" si="66"/>
        <v>5900</v>
      </c>
      <c r="N480" s="49"/>
    </row>
    <row r="481" spans="1:18" ht="19.5" hidden="1" customHeight="1" x14ac:dyDescent="0.25">
      <c r="A481" s="352"/>
      <c r="B481" s="342"/>
      <c r="C481" s="342"/>
      <c r="D481" s="342"/>
      <c r="E481" s="343" t="s">
        <v>331</v>
      </c>
      <c r="F481" s="65"/>
      <c r="G481" s="377" t="s">
        <v>481</v>
      </c>
      <c r="H481" s="58" t="s">
        <v>62</v>
      </c>
      <c r="I481" s="59">
        <f>I482</f>
        <v>14200</v>
      </c>
      <c r="J481" s="59">
        <f>J482</f>
        <v>800</v>
      </c>
      <c r="K481" s="59">
        <f>K482</f>
        <v>15000</v>
      </c>
      <c r="L481" s="60">
        <f t="shared" si="66"/>
        <v>5900</v>
      </c>
      <c r="M481" s="60">
        <f t="shared" si="66"/>
        <v>5900</v>
      </c>
      <c r="N481" s="49"/>
    </row>
    <row r="482" spans="1:18" ht="20.100000000000001" hidden="1" customHeight="1" x14ac:dyDescent="0.25">
      <c r="A482" s="352"/>
      <c r="B482" s="342"/>
      <c r="C482" s="342"/>
      <c r="D482" s="342"/>
      <c r="E482" s="343"/>
      <c r="F482" s="65" t="s">
        <v>332</v>
      </c>
      <c r="G482" s="377">
        <v>31</v>
      </c>
      <c r="H482" s="58" t="s">
        <v>62</v>
      </c>
      <c r="I482" s="59">
        <v>14200</v>
      </c>
      <c r="J482" s="59">
        <f>K482-I482</f>
        <v>800</v>
      </c>
      <c r="K482" s="59">
        <v>15000</v>
      </c>
      <c r="L482" s="60">
        <v>5900</v>
      </c>
      <c r="M482" s="60">
        <v>5900</v>
      </c>
      <c r="N482" s="49"/>
    </row>
    <row r="483" spans="1:18" ht="29.25" customHeight="1" x14ac:dyDescent="0.25">
      <c r="A483" s="354"/>
      <c r="B483" s="341">
        <v>42</v>
      </c>
      <c r="C483" s="346"/>
      <c r="D483" s="346"/>
      <c r="E483" s="346"/>
      <c r="F483" s="45"/>
      <c r="G483" s="378"/>
      <c r="H483" s="46" t="s">
        <v>63</v>
      </c>
      <c r="I483" s="47">
        <f>I484+I500+I504</f>
        <v>1435550</v>
      </c>
      <c r="J483" s="47">
        <f>J484+J500+J504</f>
        <v>11950</v>
      </c>
      <c r="K483" s="47">
        <f>K484+K500+K504</f>
        <v>1447500</v>
      </c>
      <c r="L483" s="77">
        <f>L484+L500+L504</f>
        <v>65000</v>
      </c>
      <c r="M483" s="77">
        <f>M484+M500+M504</f>
        <v>80000</v>
      </c>
      <c r="N483" s="49"/>
      <c r="P483" s="63"/>
      <c r="R483" s="62"/>
    </row>
    <row r="484" spans="1:18" s="280" customFormat="1" ht="20.100000000000001" customHeight="1" x14ac:dyDescent="0.25">
      <c r="A484" s="345"/>
      <c r="B484" s="341"/>
      <c r="C484" s="341">
        <v>422</v>
      </c>
      <c r="D484" s="341"/>
      <c r="E484" s="341"/>
      <c r="F484" s="44"/>
      <c r="G484" s="378" t="s">
        <v>481</v>
      </c>
      <c r="H484" s="46" t="s">
        <v>64</v>
      </c>
      <c r="I484" s="47">
        <f>I485+I493+I490</f>
        <v>1420550</v>
      </c>
      <c r="J484" s="47">
        <f>J485+J493+J490</f>
        <v>11950</v>
      </c>
      <c r="K484" s="47">
        <f>K485+K493+K490</f>
        <v>1432500</v>
      </c>
      <c r="L484" s="281">
        <f>L485+L493</f>
        <v>60000</v>
      </c>
      <c r="M484" s="281">
        <f>M485+M493</f>
        <v>75000</v>
      </c>
      <c r="N484" s="49"/>
      <c r="O484" s="278"/>
      <c r="P484" s="279"/>
      <c r="Q484" s="279"/>
      <c r="R484" s="279"/>
    </row>
    <row r="485" spans="1:18" s="87" customFormat="1" ht="20.100000000000001" hidden="1" customHeight="1" x14ac:dyDescent="0.25">
      <c r="A485" s="352"/>
      <c r="B485" s="352"/>
      <c r="C485" s="352"/>
      <c r="D485" s="352">
        <v>4221</v>
      </c>
      <c r="E485" s="352"/>
      <c r="F485" s="83"/>
      <c r="G485" s="383" t="s">
        <v>481</v>
      </c>
      <c r="H485" s="92" t="s">
        <v>65</v>
      </c>
      <c r="I485" s="59">
        <f>I486+I488</f>
        <v>74350</v>
      </c>
      <c r="J485" s="59">
        <f>J486+J488</f>
        <v>8950</v>
      </c>
      <c r="K485" s="59">
        <f>K486+K488</f>
        <v>83300</v>
      </c>
      <c r="L485" s="60">
        <f>L486+L488</f>
        <v>10000</v>
      </c>
      <c r="M485" s="60">
        <f>M486+M488</f>
        <v>10000</v>
      </c>
      <c r="N485" s="49"/>
      <c r="O485" s="26"/>
      <c r="P485" s="27"/>
      <c r="Q485" s="28"/>
      <c r="R485" s="28"/>
    </row>
    <row r="486" spans="1:18" ht="20.100000000000001" hidden="1" customHeight="1" x14ac:dyDescent="0.25">
      <c r="A486" s="352"/>
      <c r="B486" s="342"/>
      <c r="C486" s="342"/>
      <c r="D486" s="342"/>
      <c r="E486" s="343" t="s">
        <v>333</v>
      </c>
      <c r="F486" s="65"/>
      <c r="G486" s="383" t="s">
        <v>481</v>
      </c>
      <c r="H486" s="65" t="s">
        <v>334</v>
      </c>
      <c r="I486" s="59">
        <f>I487</f>
        <v>41750</v>
      </c>
      <c r="J486" s="59">
        <f>J487</f>
        <v>8250</v>
      </c>
      <c r="K486" s="59">
        <f>K487</f>
        <v>50000</v>
      </c>
      <c r="L486" s="60">
        <f>L487</f>
        <v>8500</v>
      </c>
      <c r="M486" s="60">
        <f>M487</f>
        <v>8500</v>
      </c>
      <c r="N486" s="49"/>
    </row>
    <row r="487" spans="1:18" ht="20.100000000000001" hidden="1" customHeight="1" x14ac:dyDescent="0.25">
      <c r="A487" s="352"/>
      <c r="B487" s="342"/>
      <c r="C487" s="342"/>
      <c r="D487" s="342"/>
      <c r="E487" s="343"/>
      <c r="F487" s="65" t="s">
        <v>335</v>
      </c>
      <c r="G487" s="383" t="s">
        <v>481</v>
      </c>
      <c r="H487" s="65" t="s">
        <v>334</v>
      </c>
      <c r="I487" s="59">
        <v>41750</v>
      </c>
      <c r="J487" s="59">
        <f>K487-I487</f>
        <v>8250</v>
      </c>
      <c r="K487" s="59">
        <f>41750+4750+3500</f>
        <v>50000</v>
      </c>
      <c r="L487" s="60">
        <v>8500</v>
      </c>
      <c r="M487" s="60">
        <v>8500</v>
      </c>
      <c r="N487" s="49"/>
    </row>
    <row r="488" spans="1:18" ht="20.100000000000001" hidden="1" customHeight="1" x14ac:dyDescent="0.25">
      <c r="A488" s="352"/>
      <c r="B488" s="342"/>
      <c r="C488" s="342"/>
      <c r="D488" s="342"/>
      <c r="E488" s="343" t="s">
        <v>336</v>
      </c>
      <c r="F488" s="65"/>
      <c r="G488" s="383" t="s">
        <v>481</v>
      </c>
      <c r="H488" s="65" t="s">
        <v>337</v>
      </c>
      <c r="I488" s="59">
        <f>I489</f>
        <v>32600</v>
      </c>
      <c r="J488" s="59">
        <f>J489</f>
        <v>700</v>
      </c>
      <c r="K488" s="59">
        <f>K489</f>
        <v>33300</v>
      </c>
      <c r="L488" s="60">
        <f>L489</f>
        <v>1500</v>
      </c>
      <c r="M488" s="60">
        <f>M489</f>
        <v>1500</v>
      </c>
      <c r="N488" s="49"/>
    </row>
    <row r="489" spans="1:18" ht="20.100000000000001" hidden="1" customHeight="1" x14ac:dyDescent="0.25">
      <c r="A489" s="352"/>
      <c r="B489" s="342"/>
      <c r="C489" s="342"/>
      <c r="D489" s="342"/>
      <c r="E489" s="343"/>
      <c r="F489" s="65" t="s">
        <v>338</v>
      </c>
      <c r="G489" s="383" t="s">
        <v>481</v>
      </c>
      <c r="H489" s="65" t="s">
        <v>337</v>
      </c>
      <c r="I489" s="59">
        <v>32600</v>
      </c>
      <c r="J489" s="59">
        <f>K489-I489</f>
        <v>700</v>
      </c>
      <c r="K489" s="59">
        <f>32600+1200-500</f>
        <v>33300</v>
      </c>
      <c r="L489" s="60">
        <v>1500</v>
      </c>
      <c r="M489" s="60">
        <v>1500</v>
      </c>
      <c r="N489" s="49"/>
    </row>
    <row r="490" spans="1:18" ht="20.100000000000001" hidden="1" customHeight="1" x14ac:dyDescent="0.2">
      <c r="A490" s="352"/>
      <c r="B490" s="342"/>
      <c r="C490" s="342"/>
      <c r="D490" s="173">
        <v>4223</v>
      </c>
      <c r="E490" s="173"/>
      <c r="F490" s="173"/>
      <c r="G490" s="383" t="s">
        <v>481</v>
      </c>
      <c r="H490" s="266" t="s">
        <v>454</v>
      </c>
      <c r="I490" s="59">
        <f>I491</f>
        <v>50000</v>
      </c>
      <c r="J490" s="59">
        <f t="shared" ref="J490:M490" si="67">J491</f>
        <v>0</v>
      </c>
      <c r="K490" s="59">
        <f t="shared" si="67"/>
        <v>50000</v>
      </c>
      <c r="L490" s="265">
        <f t="shared" si="67"/>
        <v>0</v>
      </c>
      <c r="M490" s="265">
        <f t="shared" si="67"/>
        <v>0</v>
      </c>
      <c r="N490" s="49"/>
    </row>
    <row r="491" spans="1:18" ht="20.100000000000001" hidden="1" customHeight="1" x14ac:dyDescent="0.2">
      <c r="A491" s="352"/>
      <c r="B491" s="342"/>
      <c r="C491" s="342"/>
      <c r="D491" s="173"/>
      <c r="E491" s="173">
        <v>42231</v>
      </c>
      <c r="F491" s="173"/>
      <c r="G491" s="383" t="s">
        <v>481</v>
      </c>
      <c r="H491" s="266" t="s">
        <v>455</v>
      </c>
      <c r="I491" s="59">
        <f>I492</f>
        <v>50000</v>
      </c>
      <c r="J491" s="59">
        <f t="shared" ref="J491:K491" si="68">J492</f>
        <v>0</v>
      </c>
      <c r="K491" s="59">
        <f t="shared" si="68"/>
        <v>50000</v>
      </c>
      <c r="L491" s="60"/>
      <c r="M491" s="60"/>
      <c r="N491" s="49"/>
    </row>
    <row r="492" spans="1:18" ht="20.100000000000001" hidden="1" customHeight="1" x14ac:dyDescent="0.2">
      <c r="A492" s="352"/>
      <c r="B492" s="342"/>
      <c r="C492" s="342"/>
      <c r="D492" s="173"/>
      <c r="E492" s="173"/>
      <c r="F492" s="319">
        <v>422310</v>
      </c>
      <c r="G492" s="383" t="s">
        <v>481</v>
      </c>
      <c r="H492" s="266" t="s">
        <v>455</v>
      </c>
      <c r="I492" s="59">
        <v>50000</v>
      </c>
      <c r="J492" s="59">
        <f>K492-I492</f>
        <v>0</v>
      </c>
      <c r="K492" s="59">
        <v>50000</v>
      </c>
      <c r="L492" s="60"/>
      <c r="M492" s="60"/>
      <c r="N492" s="49"/>
    </row>
    <row r="493" spans="1:18" ht="20.100000000000001" hidden="1" customHeight="1" x14ac:dyDescent="0.25">
      <c r="A493" s="352"/>
      <c r="B493" s="342"/>
      <c r="C493" s="342"/>
      <c r="D493" s="342">
        <v>4224</v>
      </c>
      <c r="E493" s="342"/>
      <c r="F493" s="57"/>
      <c r="G493" s="383" t="s">
        <v>481</v>
      </c>
      <c r="H493" s="58" t="s">
        <v>66</v>
      </c>
      <c r="I493" s="59">
        <f>I494+I496</f>
        <v>1296200</v>
      </c>
      <c r="J493" s="59">
        <f>J494+J496</f>
        <v>3000</v>
      </c>
      <c r="K493" s="59">
        <f>K494+K496</f>
        <v>1299200</v>
      </c>
      <c r="L493" s="60">
        <f>L494+L496</f>
        <v>50000</v>
      </c>
      <c r="M493" s="60">
        <f>M494+M496</f>
        <v>65000</v>
      </c>
      <c r="N493" s="49"/>
    </row>
    <row r="494" spans="1:18" ht="20.100000000000001" hidden="1" customHeight="1" x14ac:dyDescent="0.25">
      <c r="A494" s="352"/>
      <c r="B494" s="342"/>
      <c r="C494" s="342"/>
      <c r="D494" s="342"/>
      <c r="E494" s="343" t="s">
        <v>339</v>
      </c>
      <c r="F494" s="65"/>
      <c r="G494" s="383" t="s">
        <v>481</v>
      </c>
      <c r="H494" s="65" t="s">
        <v>340</v>
      </c>
      <c r="I494" s="59">
        <f>I495</f>
        <v>96200</v>
      </c>
      <c r="J494" s="59">
        <f>J495</f>
        <v>3800</v>
      </c>
      <c r="K494" s="59">
        <f>K495</f>
        <v>100000</v>
      </c>
      <c r="L494" s="60">
        <f>L495</f>
        <v>10000</v>
      </c>
      <c r="M494" s="60">
        <f>M495</f>
        <v>25000</v>
      </c>
      <c r="N494" s="49"/>
    </row>
    <row r="495" spans="1:18" s="87" customFormat="1" ht="20.100000000000001" hidden="1" customHeight="1" x14ac:dyDescent="0.25">
      <c r="A495" s="352"/>
      <c r="B495" s="352"/>
      <c r="C495" s="352"/>
      <c r="D495" s="352"/>
      <c r="E495" s="353"/>
      <c r="F495" s="71" t="s">
        <v>341</v>
      </c>
      <c r="G495" s="383" t="s">
        <v>481</v>
      </c>
      <c r="H495" s="71" t="s">
        <v>340</v>
      </c>
      <c r="I495" s="59">
        <v>96200</v>
      </c>
      <c r="J495" s="59">
        <f>K495-I495</f>
        <v>3800</v>
      </c>
      <c r="K495" s="59">
        <f>96200+3800</f>
        <v>100000</v>
      </c>
      <c r="L495" s="84">
        <v>10000</v>
      </c>
      <c r="M495" s="84">
        <v>25000</v>
      </c>
      <c r="N495" s="49"/>
      <c r="O495" s="85"/>
      <c r="P495" s="86"/>
    </row>
    <row r="496" spans="1:18" s="87" customFormat="1" ht="20.100000000000001" hidden="1" customHeight="1" x14ac:dyDescent="0.25">
      <c r="A496" s="352"/>
      <c r="B496" s="352"/>
      <c r="C496" s="352"/>
      <c r="D496" s="352"/>
      <c r="E496" s="353" t="s">
        <v>342</v>
      </c>
      <c r="F496" s="71"/>
      <c r="G496" s="383" t="s">
        <v>481</v>
      </c>
      <c r="H496" s="71" t="s">
        <v>343</v>
      </c>
      <c r="I496" s="59">
        <f>I497</f>
        <v>1200000</v>
      </c>
      <c r="J496" s="59">
        <f>J497</f>
        <v>-800</v>
      </c>
      <c r="K496" s="59">
        <f>K497</f>
        <v>1199200</v>
      </c>
      <c r="L496" s="84">
        <v>40000</v>
      </c>
      <c r="M496" s="84">
        <v>40000</v>
      </c>
      <c r="N496" s="49"/>
      <c r="O496" s="85"/>
      <c r="P496" s="86"/>
    </row>
    <row r="497" spans="1:18" s="87" customFormat="1" ht="20.100000000000001" hidden="1" customHeight="1" x14ac:dyDescent="0.25">
      <c r="A497" s="352"/>
      <c r="B497" s="352"/>
      <c r="C497" s="352"/>
      <c r="D497" s="352"/>
      <c r="E497" s="353"/>
      <c r="F497" s="71" t="s">
        <v>344</v>
      </c>
      <c r="G497" s="383">
        <v>31</v>
      </c>
      <c r="H497" s="71" t="s">
        <v>343</v>
      </c>
      <c r="I497" s="59">
        <v>1200000</v>
      </c>
      <c r="J497" s="59">
        <f>K497-I497</f>
        <v>-800</v>
      </c>
      <c r="K497" s="59">
        <f>1200000-800</f>
        <v>1199200</v>
      </c>
      <c r="L497" s="84">
        <f>180500-90500</f>
        <v>90000</v>
      </c>
      <c r="M497" s="84">
        <f>180500-90500</f>
        <v>90000</v>
      </c>
      <c r="N497" s="49"/>
      <c r="O497" s="85"/>
      <c r="P497" s="86"/>
    </row>
    <row r="498" spans="1:18" ht="20.100000000000001" hidden="1" customHeight="1" x14ac:dyDescent="0.25">
      <c r="A498" s="352"/>
      <c r="B498" s="342"/>
      <c r="C498" s="342"/>
      <c r="D498" s="342">
        <v>4225</v>
      </c>
      <c r="E498" s="343"/>
      <c r="F498" s="65"/>
      <c r="G498" s="383">
        <v>31</v>
      </c>
      <c r="H498" s="65" t="s">
        <v>345</v>
      </c>
      <c r="I498" s="59"/>
      <c r="J498" s="59"/>
      <c r="K498" s="59"/>
      <c r="L498" s="54"/>
      <c r="M498" s="54"/>
      <c r="N498" s="49"/>
    </row>
    <row r="499" spans="1:18" ht="20.100000000000001" hidden="1" customHeight="1" x14ac:dyDescent="0.25">
      <c r="A499" s="352"/>
      <c r="B499" s="342"/>
      <c r="C499" s="342"/>
      <c r="D499" s="342">
        <v>4227</v>
      </c>
      <c r="E499" s="343"/>
      <c r="F499" s="65"/>
      <c r="G499" s="383">
        <v>31</v>
      </c>
      <c r="H499" s="65" t="s">
        <v>346</v>
      </c>
      <c r="I499" s="59"/>
      <c r="J499" s="59"/>
      <c r="K499" s="59"/>
      <c r="L499" s="54"/>
      <c r="M499" s="54"/>
      <c r="N499" s="49"/>
    </row>
    <row r="500" spans="1:18" s="39" customFormat="1" ht="20.100000000000001" hidden="1" customHeight="1" x14ac:dyDescent="0.25">
      <c r="A500" s="345"/>
      <c r="B500" s="341"/>
      <c r="C500" s="341">
        <v>423</v>
      </c>
      <c r="D500" s="341"/>
      <c r="E500" s="341"/>
      <c r="F500" s="44"/>
      <c r="G500" s="383">
        <v>31</v>
      </c>
      <c r="H500" s="46" t="s">
        <v>347</v>
      </c>
      <c r="I500" s="47">
        <f t="shared" ref="I500:K501" si="69">I501</f>
        <v>0</v>
      </c>
      <c r="J500" s="47">
        <f t="shared" si="69"/>
        <v>0</v>
      </c>
      <c r="K500" s="47">
        <f t="shared" si="69"/>
        <v>0</v>
      </c>
      <c r="L500" s="54">
        <f t="shared" ref="L500:M502" si="70">L501</f>
        <v>0</v>
      </c>
      <c r="M500" s="54">
        <f t="shared" si="70"/>
        <v>0</v>
      </c>
      <c r="N500" s="49"/>
      <c r="O500" s="36"/>
      <c r="P500" s="37"/>
      <c r="Q500" s="38"/>
      <c r="R500" s="38"/>
    </row>
    <row r="501" spans="1:18" ht="20.100000000000001" hidden="1" customHeight="1" x14ac:dyDescent="0.25">
      <c r="A501" s="352"/>
      <c r="B501" s="342"/>
      <c r="C501" s="342"/>
      <c r="D501" s="342">
        <v>4231</v>
      </c>
      <c r="E501" s="342"/>
      <c r="F501" s="57"/>
      <c r="G501" s="383">
        <v>31</v>
      </c>
      <c r="H501" s="58" t="s">
        <v>70</v>
      </c>
      <c r="I501" s="59">
        <f t="shared" si="69"/>
        <v>0</v>
      </c>
      <c r="J501" s="59">
        <f t="shared" si="69"/>
        <v>0</v>
      </c>
      <c r="K501" s="59">
        <f t="shared" si="69"/>
        <v>0</v>
      </c>
      <c r="L501" s="60">
        <f t="shared" si="70"/>
        <v>0</v>
      </c>
      <c r="M501" s="60">
        <f t="shared" si="70"/>
        <v>0</v>
      </c>
      <c r="N501" s="49"/>
    </row>
    <row r="502" spans="1:18" ht="20.100000000000001" hidden="1" customHeight="1" x14ac:dyDescent="0.25">
      <c r="A502" s="352"/>
      <c r="B502" s="342"/>
      <c r="C502" s="342"/>
      <c r="D502" s="342"/>
      <c r="E502" s="343" t="s">
        <v>348</v>
      </c>
      <c r="F502" s="65"/>
      <c r="G502" s="383">
        <v>31</v>
      </c>
      <c r="H502" s="65" t="s">
        <v>349</v>
      </c>
      <c r="I502" s="59">
        <f>I503</f>
        <v>0</v>
      </c>
      <c r="J502" s="59">
        <f>J503</f>
        <v>0</v>
      </c>
      <c r="K502" s="59">
        <f>K503</f>
        <v>0</v>
      </c>
      <c r="L502" s="60">
        <f t="shared" si="70"/>
        <v>0</v>
      </c>
      <c r="M502" s="60">
        <f t="shared" si="70"/>
        <v>0</v>
      </c>
      <c r="N502" s="49"/>
    </row>
    <row r="503" spans="1:18" ht="20.100000000000001" hidden="1" customHeight="1" x14ac:dyDescent="0.25">
      <c r="A503" s="352"/>
      <c r="B503" s="342"/>
      <c r="C503" s="342"/>
      <c r="D503" s="342"/>
      <c r="E503" s="343"/>
      <c r="F503" s="65" t="s">
        <v>350</v>
      </c>
      <c r="G503" s="383">
        <v>31</v>
      </c>
      <c r="H503" s="65" t="s">
        <v>349</v>
      </c>
      <c r="I503" s="59">
        <v>0</v>
      </c>
      <c r="J503" s="59">
        <v>0</v>
      </c>
      <c r="K503" s="59">
        <f>I503+J503</f>
        <v>0</v>
      </c>
      <c r="L503" s="60">
        <v>0</v>
      </c>
      <c r="M503" s="60">
        <v>0</v>
      </c>
      <c r="N503" s="49"/>
    </row>
    <row r="504" spans="1:18" s="280" customFormat="1" ht="20.100000000000001" customHeight="1" x14ac:dyDescent="0.25">
      <c r="A504" s="345"/>
      <c r="B504" s="341"/>
      <c r="C504" s="341">
        <v>426</v>
      </c>
      <c r="D504" s="341"/>
      <c r="E504" s="341"/>
      <c r="F504" s="44"/>
      <c r="G504" s="378" t="s">
        <v>481</v>
      </c>
      <c r="H504" s="90" t="s">
        <v>71</v>
      </c>
      <c r="I504" s="47">
        <f t="shared" ref="I504:K506" si="71">I505</f>
        <v>15000</v>
      </c>
      <c r="J504" s="47">
        <f t="shared" si="71"/>
        <v>0</v>
      </c>
      <c r="K504" s="47">
        <f t="shared" si="71"/>
        <v>15000</v>
      </c>
      <c r="L504" s="277">
        <f t="shared" ref="L504:M506" si="72">L505</f>
        <v>5000</v>
      </c>
      <c r="M504" s="277">
        <f t="shared" si="72"/>
        <v>5000</v>
      </c>
      <c r="N504" s="49"/>
      <c r="O504" s="278"/>
      <c r="P504" s="279"/>
      <c r="Q504" s="279"/>
      <c r="R504" s="279"/>
    </row>
    <row r="505" spans="1:18" ht="20.100000000000001" hidden="1" customHeight="1" x14ac:dyDescent="0.25">
      <c r="A505" s="352"/>
      <c r="B505" s="342"/>
      <c r="C505" s="342"/>
      <c r="D505" s="342">
        <v>4262</v>
      </c>
      <c r="E505" s="342"/>
      <c r="F505" s="57"/>
      <c r="G505" s="383" t="s">
        <v>481</v>
      </c>
      <c r="H505" s="72" t="s">
        <v>72</v>
      </c>
      <c r="I505" s="59">
        <f t="shared" si="71"/>
        <v>15000</v>
      </c>
      <c r="J505" s="59">
        <f t="shared" si="71"/>
        <v>0</v>
      </c>
      <c r="K505" s="59">
        <f t="shared" si="71"/>
        <v>15000</v>
      </c>
      <c r="L505" s="60">
        <f t="shared" si="72"/>
        <v>5000</v>
      </c>
      <c r="M505" s="60">
        <f t="shared" si="72"/>
        <v>5000</v>
      </c>
      <c r="N505" s="49"/>
    </row>
    <row r="506" spans="1:18" ht="20.100000000000001" hidden="1" customHeight="1" x14ac:dyDescent="0.25">
      <c r="A506" s="352"/>
      <c r="B506" s="342"/>
      <c r="C506" s="342"/>
      <c r="D506" s="342"/>
      <c r="E506" s="343" t="s">
        <v>351</v>
      </c>
      <c r="F506" s="65"/>
      <c r="G506" s="383" t="s">
        <v>481</v>
      </c>
      <c r="H506" s="65" t="s">
        <v>72</v>
      </c>
      <c r="I506" s="59">
        <f t="shared" si="71"/>
        <v>15000</v>
      </c>
      <c r="J506" s="59">
        <f t="shared" si="71"/>
        <v>0</v>
      </c>
      <c r="K506" s="59">
        <f t="shared" si="71"/>
        <v>15000</v>
      </c>
      <c r="L506" s="60">
        <f t="shared" si="72"/>
        <v>5000</v>
      </c>
      <c r="M506" s="60">
        <f t="shared" si="72"/>
        <v>5000</v>
      </c>
      <c r="N506" s="49"/>
    </row>
    <row r="507" spans="1:18" ht="20.100000000000001" hidden="1" customHeight="1" x14ac:dyDescent="0.25">
      <c r="A507" s="352"/>
      <c r="B507" s="342"/>
      <c r="C507" s="342"/>
      <c r="D507" s="342"/>
      <c r="E507" s="343"/>
      <c r="F507" s="65" t="s">
        <v>352</v>
      </c>
      <c r="G507" s="383">
        <v>31</v>
      </c>
      <c r="H507" s="65" t="s">
        <v>72</v>
      </c>
      <c r="I507" s="59">
        <v>15000</v>
      </c>
      <c r="J507" s="59">
        <f>K507-I507</f>
        <v>0</v>
      </c>
      <c r="K507" s="59">
        <v>15000</v>
      </c>
      <c r="L507" s="60">
        <v>5000</v>
      </c>
      <c r="M507" s="60">
        <v>5000</v>
      </c>
      <c r="N507" s="49"/>
    </row>
    <row r="508" spans="1:18" ht="31.5" customHeight="1" x14ac:dyDescent="0.25">
      <c r="A508" s="355"/>
      <c r="B508" s="355"/>
      <c r="C508" s="355"/>
      <c r="D508" s="355"/>
      <c r="E508" s="355"/>
      <c r="F508" s="94"/>
      <c r="G508" s="384"/>
      <c r="H508" s="95" t="s">
        <v>353</v>
      </c>
      <c r="I508" s="96"/>
      <c r="J508" s="96"/>
      <c r="K508" s="96"/>
      <c r="L508" s="96"/>
      <c r="M508" s="96"/>
      <c r="N508" s="49"/>
    </row>
    <row r="509" spans="1:18" ht="28.5" customHeight="1" x14ac:dyDescent="0.25">
      <c r="A509" s="345">
        <v>4</v>
      </c>
      <c r="B509" s="341"/>
      <c r="C509" s="341"/>
      <c r="D509" s="341"/>
      <c r="E509" s="341"/>
      <c r="F509" s="44"/>
      <c r="G509" s="377"/>
      <c r="H509" s="46" t="s">
        <v>329</v>
      </c>
      <c r="I509" s="77">
        <f>I510+I515</f>
        <v>800</v>
      </c>
      <c r="J509" s="77">
        <f>J510+J515</f>
        <v>0</v>
      </c>
      <c r="K509" s="77">
        <f>K510+K515</f>
        <v>800</v>
      </c>
      <c r="L509" s="77">
        <f t="shared" ref="L509:M509" si="73">L510+L515</f>
        <v>800</v>
      </c>
      <c r="M509" s="77">
        <f t="shared" si="73"/>
        <v>800</v>
      </c>
      <c r="N509" s="49"/>
    </row>
    <row r="510" spans="1:18" ht="25.5" x14ac:dyDescent="0.25">
      <c r="A510" s="345"/>
      <c r="B510" s="341">
        <v>41</v>
      </c>
      <c r="C510" s="341"/>
      <c r="D510" s="341"/>
      <c r="E510" s="341"/>
      <c r="F510" s="44"/>
      <c r="G510" s="377"/>
      <c r="H510" s="46" t="s">
        <v>60</v>
      </c>
      <c r="I510" s="77">
        <f t="shared" ref="I510:M512" si="74">I511</f>
        <v>800</v>
      </c>
      <c r="J510" s="77">
        <f t="shared" si="74"/>
        <v>-800</v>
      </c>
      <c r="K510" s="77">
        <f t="shared" si="74"/>
        <v>0</v>
      </c>
      <c r="L510" s="77">
        <f t="shared" si="74"/>
        <v>800</v>
      </c>
      <c r="M510" s="77">
        <f t="shared" si="74"/>
        <v>800</v>
      </c>
      <c r="N510" s="49"/>
    </row>
    <row r="511" spans="1:18" ht="20.100000000000001" customHeight="1" x14ac:dyDescent="0.25">
      <c r="A511" s="345"/>
      <c r="B511" s="341"/>
      <c r="C511" s="341">
        <v>412</v>
      </c>
      <c r="D511" s="341"/>
      <c r="E511" s="341"/>
      <c r="F511" s="44"/>
      <c r="G511" s="377" t="s">
        <v>497</v>
      </c>
      <c r="H511" s="46" t="s">
        <v>330</v>
      </c>
      <c r="I511" s="77">
        <f t="shared" si="74"/>
        <v>800</v>
      </c>
      <c r="J511" s="77">
        <f t="shared" si="74"/>
        <v>-800</v>
      </c>
      <c r="K511" s="77">
        <f t="shared" si="74"/>
        <v>0</v>
      </c>
      <c r="L511" s="54">
        <f t="shared" ref="L511:M512" si="75">L512</f>
        <v>800</v>
      </c>
      <c r="M511" s="54">
        <f t="shared" si="75"/>
        <v>800</v>
      </c>
      <c r="N511" s="49"/>
    </row>
    <row r="512" spans="1:18" ht="20.100000000000001" hidden="1" customHeight="1" x14ac:dyDescent="0.25">
      <c r="A512" s="352"/>
      <c r="B512" s="342"/>
      <c r="C512" s="342"/>
      <c r="D512" s="342">
        <v>4123</v>
      </c>
      <c r="E512" s="342"/>
      <c r="F512" s="57"/>
      <c r="G512" s="377" t="s">
        <v>497</v>
      </c>
      <c r="H512" s="58" t="s">
        <v>62</v>
      </c>
      <c r="I512" s="66">
        <f t="shared" si="74"/>
        <v>800</v>
      </c>
      <c r="J512" s="66">
        <f t="shared" si="74"/>
        <v>-800</v>
      </c>
      <c r="K512" s="66">
        <f t="shared" si="74"/>
        <v>0</v>
      </c>
      <c r="L512" s="60">
        <f t="shared" si="75"/>
        <v>800</v>
      </c>
      <c r="M512" s="60">
        <f t="shared" si="75"/>
        <v>800</v>
      </c>
      <c r="N512" s="49"/>
    </row>
    <row r="513" spans="1:18" ht="20.100000000000001" hidden="1" customHeight="1" x14ac:dyDescent="0.25">
      <c r="A513" s="352"/>
      <c r="B513" s="342"/>
      <c r="C513" s="342"/>
      <c r="D513" s="342"/>
      <c r="E513" s="343" t="s">
        <v>331</v>
      </c>
      <c r="F513" s="65"/>
      <c r="G513" s="377" t="s">
        <v>497</v>
      </c>
      <c r="H513" s="58" t="s">
        <v>62</v>
      </c>
      <c r="I513" s="66">
        <f>I514</f>
        <v>800</v>
      </c>
      <c r="J513" s="66">
        <f>J514</f>
        <v>-800</v>
      </c>
      <c r="K513" s="66">
        <f>K514</f>
        <v>0</v>
      </c>
      <c r="L513" s="60">
        <f>L514</f>
        <v>800</v>
      </c>
      <c r="M513" s="60">
        <f>M514</f>
        <v>800</v>
      </c>
      <c r="N513" s="49"/>
    </row>
    <row r="514" spans="1:18" ht="20.100000000000001" hidden="1" customHeight="1" x14ac:dyDescent="0.25">
      <c r="A514" s="352"/>
      <c r="B514" s="342"/>
      <c r="C514" s="342"/>
      <c r="D514" s="342"/>
      <c r="E514" s="343"/>
      <c r="F514" s="65" t="s">
        <v>332</v>
      </c>
      <c r="G514" s="377">
        <v>72</v>
      </c>
      <c r="H514" s="58" t="s">
        <v>62</v>
      </c>
      <c r="I514" s="66">
        <v>800</v>
      </c>
      <c r="J514" s="66">
        <f>K514-I514</f>
        <v>-800</v>
      </c>
      <c r="K514" s="66">
        <v>0</v>
      </c>
      <c r="L514" s="60">
        <v>800</v>
      </c>
      <c r="M514" s="60">
        <v>800</v>
      </c>
      <c r="N514" s="49"/>
    </row>
    <row r="515" spans="1:18" ht="27" customHeight="1" x14ac:dyDescent="0.25">
      <c r="A515" s="352"/>
      <c r="B515" s="341">
        <v>42</v>
      </c>
      <c r="C515" s="342"/>
      <c r="D515" s="342"/>
      <c r="E515" s="343"/>
      <c r="F515" s="65"/>
      <c r="G515" s="377"/>
      <c r="H515" s="46" t="s">
        <v>63</v>
      </c>
      <c r="I515" s="77">
        <f>I516+I520</f>
        <v>0</v>
      </c>
      <c r="J515" s="77">
        <f t="shared" ref="J515:K515" si="76">J516+J520</f>
        <v>800</v>
      </c>
      <c r="K515" s="77">
        <f t="shared" si="76"/>
        <v>800</v>
      </c>
      <c r="L515" s="54">
        <v>0</v>
      </c>
      <c r="M515" s="54">
        <v>0</v>
      </c>
      <c r="N515" s="49"/>
    </row>
    <row r="516" spans="1:18" s="284" customFormat="1" ht="20.100000000000001" customHeight="1" x14ac:dyDescent="0.25">
      <c r="A516" s="345"/>
      <c r="B516" s="341"/>
      <c r="C516" s="341">
        <v>422</v>
      </c>
      <c r="D516" s="341"/>
      <c r="E516" s="341"/>
      <c r="F516" s="44"/>
      <c r="G516" s="377" t="s">
        <v>497</v>
      </c>
      <c r="H516" s="46" t="s">
        <v>64</v>
      </c>
      <c r="I516" s="77">
        <f>I517</f>
        <v>0</v>
      </c>
      <c r="J516" s="77">
        <f t="shared" ref="J516:K518" si="77">J517</f>
        <v>800</v>
      </c>
      <c r="K516" s="77">
        <f t="shared" si="77"/>
        <v>800</v>
      </c>
      <c r="L516" s="277"/>
      <c r="M516" s="277"/>
      <c r="N516" s="49"/>
      <c r="O516" s="97"/>
      <c r="P516" s="283"/>
      <c r="Q516" s="283"/>
      <c r="R516" s="283"/>
    </row>
    <row r="517" spans="1:18" ht="20.100000000000001" hidden="1" customHeight="1" x14ac:dyDescent="0.25">
      <c r="A517" s="352"/>
      <c r="B517" s="342"/>
      <c r="C517" s="342"/>
      <c r="D517" s="342">
        <v>4224</v>
      </c>
      <c r="E517" s="342"/>
      <c r="F517" s="57"/>
      <c r="G517" s="383" t="s">
        <v>497</v>
      </c>
      <c r="H517" s="58" t="s">
        <v>66</v>
      </c>
      <c r="I517" s="66">
        <f>I518</f>
        <v>0</v>
      </c>
      <c r="J517" s="66">
        <f t="shared" si="77"/>
        <v>800</v>
      </c>
      <c r="K517" s="66">
        <f t="shared" si="77"/>
        <v>800</v>
      </c>
      <c r="L517" s="54"/>
      <c r="M517" s="54"/>
      <c r="N517" s="49"/>
    </row>
    <row r="518" spans="1:18" ht="20.100000000000001" hidden="1" customHeight="1" x14ac:dyDescent="0.25">
      <c r="A518" s="352"/>
      <c r="B518" s="352"/>
      <c r="C518" s="352"/>
      <c r="D518" s="352"/>
      <c r="E518" s="353" t="s">
        <v>342</v>
      </c>
      <c r="F518" s="71"/>
      <c r="G518" s="383" t="s">
        <v>497</v>
      </c>
      <c r="H518" s="71" t="s">
        <v>343</v>
      </c>
      <c r="I518" s="66">
        <f>I519</f>
        <v>0</v>
      </c>
      <c r="J518" s="66">
        <f t="shared" si="77"/>
        <v>800</v>
      </c>
      <c r="K518" s="66">
        <f t="shared" si="77"/>
        <v>800</v>
      </c>
      <c r="L518" s="54"/>
      <c r="M518" s="54"/>
      <c r="N518" s="49"/>
    </row>
    <row r="519" spans="1:18" ht="27" hidden="1" customHeight="1" x14ac:dyDescent="0.25">
      <c r="A519" s="352"/>
      <c r="B519" s="352"/>
      <c r="C519" s="352"/>
      <c r="D519" s="352"/>
      <c r="E519" s="353"/>
      <c r="F519" s="71" t="s">
        <v>344</v>
      </c>
      <c r="G519" s="383">
        <v>72</v>
      </c>
      <c r="H519" s="71" t="s">
        <v>343</v>
      </c>
      <c r="I519" s="66">
        <v>0</v>
      </c>
      <c r="J519" s="66">
        <f>K519-I519</f>
        <v>800</v>
      </c>
      <c r="K519" s="66">
        <v>800</v>
      </c>
      <c r="L519" s="54"/>
      <c r="M519" s="54"/>
      <c r="N519" s="49"/>
    </row>
    <row r="520" spans="1:18" s="39" customFormat="1" ht="20.100000000000001" hidden="1" customHeight="1" x14ac:dyDescent="0.25">
      <c r="A520" s="345"/>
      <c r="B520" s="341"/>
      <c r="C520" s="341">
        <v>423</v>
      </c>
      <c r="D520" s="341"/>
      <c r="E520" s="341"/>
      <c r="F520" s="44"/>
      <c r="G520" s="378"/>
      <c r="H520" s="46" t="s">
        <v>347</v>
      </c>
      <c r="I520" s="77">
        <f t="shared" ref="I520:K522" si="78">I521</f>
        <v>0</v>
      </c>
      <c r="J520" s="77">
        <f t="shared" si="78"/>
        <v>0</v>
      </c>
      <c r="K520" s="77">
        <f t="shared" si="78"/>
        <v>0</v>
      </c>
      <c r="L520" s="54">
        <f t="shared" ref="L520:M522" si="79">L521</f>
        <v>0</v>
      </c>
      <c r="M520" s="54">
        <f t="shared" si="79"/>
        <v>0</v>
      </c>
      <c r="N520" s="49"/>
      <c r="O520" s="36"/>
      <c r="P520" s="37"/>
      <c r="Q520" s="38"/>
      <c r="R520" s="38"/>
    </row>
    <row r="521" spans="1:18" ht="20.100000000000001" hidden="1" customHeight="1" x14ac:dyDescent="0.25">
      <c r="A521" s="352"/>
      <c r="B521" s="342"/>
      <c r="C521" s="342"/>
      <c r="D521" s="342">
        <v>4231</v>
      </c>
      <c r="E521" s="342"/>
      <c r="F521" s="57"/>
      <c r="G521" s="385">
        <v>76</v>
      </c>
      <c r="H521" s="58" t="s">
        <v>70</v>
      </c>
      <c r="I521" s="66">
        <f t="shared" si="78"/>
        <v>0</v>
      </c>
      <c r="J521" s="66">
        <f t="shared" si="78"/>
        <v>0</v>
      </c>
      <c r="K521" s="66">
        <f t="shared" si="78"/>
        <v>0</v>
      </c>
      <c r="L521" s="60">
        <f t="shared" si="79"/>
        <v>0</v>
      </c>
      <c r="M521" s="60">
        <f t="shared" si="79"/>
        <v>0</v>
      </c>
      <c r="N521" s="49"/>
    </row>
    <row r="522" spans="1:18" ht="20.100000000000001" hidden="1" customHeight="1" x14ac:dyDescent="0.25">
      <c r="A522" s="342"/>
      <c r="B522" s="342"/>
      <c r="C522" s="342"/>
      <c r="D522" s="342"/>
      <c r="E522" s="343" t="s">
        <v>348</v>
      </c>
      <c r="F522" s="65"/>
      <c r="G522" s="378">
        <v>76</v>
      </c>
      <c r="H522" s="65" t="s">
        <v>349</v>
      </c>
      <c r="I522" s="66">
        <f t="shared" si="78"/>
        <v>0</v>
      </c>
      <c r="J522" s="66">
        <f t="shared" si="78"/>
        <v>0</v>
      </c>
      <c r="K522" s="66">
        <f t="shared" si="78"/>
        <v>0</v>
      </c>
      <c r="L522" s="60">
        <f t="shared" si="79"/>
        <v>0</v>
      </c>
      <c r="M522" s="60">
        <f t="shared" si="79"/>
        <v>0</v>
      </c>
      <c r="N522" s="49"/>
    </row>
    <row r="523" spans="1:18" ht="20.100000000000001" hidden="1" customHeight="1" x14ac:dyDescent="0.25">
      <c r="A523" s="342"/>
      <c r="B523" s="342"/>
      <c r="C523" s="342"/>
      <c r="D523" s="342"/>
      <c r="E523" s="343"/>
      <c r="F523" s="65" t="s">
        <v>350</v>
      </c>
      <c r="G523" s="378">
        <v>76</v>
      </c>
      <c r="H523" s="65" t="s">
        <v>349</v>
      </c>
      <c r="I523" s="66"/>
      <c r="J523" s="66"/>
      <c r="K523" s="66"/>
      <c r="L523" s="60">
        <v>0</v>
      </c>
      <c r="M523" s="60">
        <v>0</v>
      </c>
      <c r="N523" s="49"/>
    </row>
    <row r="524" spans="1:18" ht="32.25" customHeight="1" x14ac:dyDescent="0.25">
      <c r="A524" s="398"/>
      <c r="B524" s="398"/>
      <c r="C524" s="398"/>
      <c r="D524" s="398"/>
      <c r="E524" s="398"/>
      <c r="F524" s="300"/>
      <c r="G524" s="399"/>
      <c r="H524" s="401" t="s">
        <v>354</v>
      </c>
      <c r="I524" s="301"/>
      <c r="J524" s="301"/>
      <c r="K524" s="301"/>
      <c r="L524" s="40"/>
      <c r="M524" s="40"/>
      <c r="N524" s="49"/>
    </row>
    <row r="525" spans="1:18" ht="20.100000000000001" customHeight="1" x14ac:dyDescent="0.25">
      <c r="A525" s="410"/>
      <c r="B525" s="410"/>
      <c r="C525" s="410"/>
      <c r="D525" s="410"/>
      <c r="E525" s="410"/>
      <c r="F525" s="411"/>
      <c r="G525" s="423"/>
      <c r="H525" s="421" t="s">
        <v>290</v>
      </c>
      <c r="I525" s="422"/>
      <c r="J525" s="422"/>
      <c r="K525" s="422"/>
      <c r="L525" s="54"/>
      <c r="M525" s="54"/>
      <c r="N525" s="49"/>
    </row>
    <row r="526" spans="1:18" s="39" customFormat="1" ht="20.100000000000001" customHeight="1" x14ac:dyDescent="0.25">
      <c r="A526" s="341">
        <v>3</v>
      </c>
      <c r="B526" s="341"/>
      <c r="C526" s="341"/>
      <c r="D526" s="341"/>
      <c r="E526" s="341"/>
      <c r="F526" s="44"/>
      <c r="G526" s="377"/>
      <c r="H526" s="46" t="s">
        <v>82</v>
      </c>
      <c r="I526" s="81">
        <f t="shared" ref="I526" si="80">I527+I559</f>
        <v>91500</v>
      </c>
      <c r="J526" s="81">
        <f t="shared" ref="J526:K526" si="81">J527+J559</f>
        <v>3500</v>
      </c>
      <c r="K526" s="81">
        <f t="shared" si="81"/>
        <v>95000</v>
      </c>
      <c r="L526" s="70">
        <f>L527+L559</f>
        <v>95000</v>
      </c>
      <c r="M526" s="70">
        <f>M527+M559</f>
        <v>95000</v>
      </c>
      <c r="N526" s="49"/>
      <c r="O526" s="50"/>
      <c r="P526" s="37"/>
      <c r="Q526" s="38"/>
      <c r="R526" s="38"/>
    </row>
    <row r="527" spans="1:18" s="39" customFormat="1" ht="20.100000000000001" customHeight="1" x14ac:dyDescent="0.25">
      <c r="A527" s="341"/>
      <c r="B527" s="341">
        <v>31</v>
      </c>
      <c r="C527" s="341"/>
      <c r="D527" s="341"/>
      <c r="E527" s="341"/>
      <c r="F527" s="44"/>
      <c r="G527" s="377"/>
      <c r="H527" s="46" t="s">
        <v>13</v>
      </c>
      <c r="I527" s="77">
        <f>I528+I538+I550</f>
        <v>82150</v>
      </c>
      <c r="J527" s="77">
        <f>J528+J538+J550</f>
        <v>3500</v>
      </c>
      <c r="K527" s="77">
        <f>K528+K538+K550</f>
        <v>85650</v>
      </c>
      <c r="L527" s="54">
        <f>L528+L538+L550</f>
        <v>79900</v>
      </c>
      <c r="M527" s="54">
        <f>M528+M538+M550</f>
        <v>74700</v>
      </c>
      <c r="N527" s="49"/>
      <c r="O527" s="50"/>
      <c r="P527" s="50"/>
      <c r="Q527" s="82"/>
      <c r="R527" s="38"/>
    </row>
    <row r="528" spans="1:18" s="280" customFormat="1" ht="20.100000000000001" customHeight="1" x14ac:dyDescent="0.25">
      <c r="A528" s="341"/>
      <c r="B528" s="341"/>
      <c r="C528" s="341">
        <v>311</v>
      </c>
      <c r="D528" s="341"/>
      <c r="E528" s="341"/>
      <c r="F528" s="44"/>
      <c r="G528" s="378" t="s">
        <v>481</v>
      </c>
      <c r="H528" s="46" t="s">
        <v>14</v>
      </c>
      <c r="I528" s="77">
        <f>I529+I535</f>
        <v>69550</v>
      </c>
      <c r="J528" s="77">
        <f>J529+J535</f>
        <v>2800</v>
      </c>
      <c r="K528" s="77">
        <f>K529+K535</f>
        <v>72350</v>
      </c>
      <c r="L528" s="277">
        <f>L529+L535</f>
        <v>67900</v>
      </c>
      <c r="M528" s="277">
        <f>M529+M535</f>
        <v>63500</v>
      </c>
      <c r="N528" s="49"/>
      <c r="O528" s="286"/>
      <c r="P528" s="279"/>
      <c r="Q528" s="279"/>
      <c r="R528" s="279"/>
    </row>
    <row r="529" spans="1:18" ht="20.100000000000001" hidden="1" customHeight="1" x14ac:dyDescent="0.25">
      <c r="A529" s="342"/>
      <c r="B529" s="342"/>
      <c r="C529" s="342"/>
      <c r="D529" s="342">
        <v>3111</v>
      </c>
      <c r="E529" s="342"/>
      <c r="F529" s="57"/>
      <c r="G529" s="378" t="s">
        <v>481</v>
      </c>
      <c r="H529" s="58" t="s">
        <v>15</v>
      </c>
      <c r="I529" s="66">
        <f t="shared" ref="I529:M530" si="82">I530</f>
        <v>64550</v>
      </c>
      <c r="J529" s="66">
        <f t="shared" si="82"/>
        <v>2500</v>
      </c>
      <c r="K529" s="66">
        <f t="shared" si="82"/>
        <v>67050</v>
      </c>
      <c r="L529" s="60">
        <f t="shared" si="82"/>
        <v>62000</v>
      </c>
      <c r="M529" s="60">
        <f t="shared" si="82"/>
        <v>57600</v>
      </c>
      <c r="N529" s="49"/>
    </row>
    <row r="530" spans="1:18" ht="20.100000000000001" hidden="1" customHeight="1" x14ac:dyDescent="0.25">
      <c r="A530" s="342"/>
      <c r="B530" s="342"/>
      <c r="C530" s="342"/>
      <c r="D530" s="342"/>
      <c r="E530" s="343" t="s">
        <v>291</v>
      </c>
      <c r="F530" s="65"/>
      <c r="G530" s="378" t="s">
        <v>481</v>
      </c>
      <c r="H530" s="65" t="s">
        <v>292</v>
      </c>
      <c r="I530" s="66">
        <f t="shared" si="82"/>
        <v>64550</v>
      </c>
      <c r="J530" s="66">
        <f t="shared" si="82"/>
        <v>2500</v>
      </c>
      <c r="K530" s="66">
        <f t="shared" si="82"/>
        <v>67050</v>
      </c>
      <c r="L530" s="60">
        <f t="shared" si="82"/>
        <v>62000</v>
      </c>
      <c r="M530" s="60">
        <f t="shared" si="82"/>
        <v>57600</v>
      </c>
      <c r="N530" s="49"/>
      <c r="O530" s="61"/>
    </row>
    <row r="531" spans="1:18" ht="20.100000000000001" hidden="1" customHeight="1" x14ac:dyDescent="0.25">
      <c r="A531" s="342"/>
      <c r="B531" s="342"/>
      <c r="C531" s="342"/>
      <c r="D531" s="342"/>
      <c r="E531" s="343"/>
      <c r="F531" s="65" t="s">
        <v>293</v>
      </c>
      <c r="G531" s="378" t="s">
        <v>481</v>
      </c>
      <c r="H531" s="65" t="s">
        <v>355</v>
      </c>
      <c r="I531" s="66">
        <v>64550</v>
      </c>
      <c r="J531" s="66">
        <f>K531-I531</f>
        <v>2500</v>
      </c>
      <c r="K531" s="66">
        <f>64550+2500</f>
        <v>67050</v>
      </c>
      <c r="L531" s="60">
        <v>62000</v>
      </c>
      <c r="M531" s="60">
        <v>57600</v>
      </c>
      <c r="N531" s="49"/>
      <c r="O531" s="61"/>
    </row>
    <row r="532" spans="1:18" ht="20.100000000000001" hidden="1" customHeight="1" x14ac:dyDescent="0.25">
      <c r="A532" s="342"/>
      <c r="B532" s="342"/>
      <c r="C532" s="342"/>
      <c r="D532" s="342">
        <v>3113</v>
      </c>
      <c r="E532" s="342"/>
      <c r="F532" s="57"/>
      <c r="G532" s="378" t="s">
        <v>481</v>
      </c>
      <c r="H532" s="58" t="s">
        <v>16</v>
      </c>
      <c r="I532" s="66"/>
      <c r="J532" s="66"/>
      <c r="K532" s="66"/>
      <c r="L532" s="60"/>
      <c r="M532" s="60"/>
      <c r="N532" s="49"/>
    </row>
    <row r="533" spans="1:18" ht="20.100000000000001" hidden="1" customHeight="1" x14ac:dyDescent="0.25">
      <c r="A533" s="342"/>
      <c r="B533" s="342"/>
      <c r="C533" s="342"/>
      <c r="D533" s="342"/>
      <c r="E533" s="343" t="s">
        <v>295</v>
      </c>
      <c r="F533" s="65"/>
      <c r="G533" s="378" t="s">
        <v>481</v>
      </c>
      <c r="H533" s="65" t="s">
        <v>16</v>
      </c>
      <c r="I533" s="66"/>
      <c r="J533" s="66"/>
      <c r="K533" s="66"/>
      <c r="L533" s="60"/>
      <c r="M533" s="60"/>
      <c r="N533" s="49"/>
    </row>
    <row r="534" spans="1:18" ht="20.100000000000001" hidden="1" customHeight="1" x14ac:dyDescent="0.25">
      <c r="A534" s="342"/>
      <c r="B534" s="342"/>
      <c r="C534" s="342"/>
      <c r="D534" s="342"/>
      <c r="E534" s="343"/>
      <c r="F534" s="65" t="s">
        <v>356</v>
      </c>
      <c r="G534" s="378" t="s">
        <v>481</v>
      </c>
      <c r="H534" s="65" t="s">
        <v>16</v>
      </c>
      <c r="I534" s="66"/>
      <c r="J534" s="66"/>
      <c r="K534" s="66"/>
      <c r="L534" s="60"/>
      <c r="M534" s="60"/>
      <c r="N534" s="49"/>
    </row>
    <row r="535" spans="1:18" ht="20.100000000000001" hidden="1" customHeight="1" x14ac:dyDescent="0.25">
      <c r="A535" s="342"/>
      <c r="B535" s="342"/>
      <c r="C535" s="342"/>
      <c r="D535" s="342">
        <v>3114</v>
      </c>
      <c r="E535" s="342"/>
      <c r="F535" s="57"/>
      <c r="G535" s="378" t="s">
        <v>481</v>
      </c>
      <c r="H535" s="58" t="s">
        <v>17</v>
      </c>
      <c r="I535" s="66">
        <f t="shared" ref="I535:M536" si="83">I536</f>
        <v>5000</v>
      </c>
      <c r="J535" s="66">
        <f t="shared" si="83"/>
        <v>300</v>
      </c>
      <c r="K535" s="66">
        <f t="shared" si="83"/>
        <v>5300</v>
      </c>
      <c r="L535" s="60">
        <f t="shared" si="83"/>
        <v>5900</v>
      </c>
      <c r="M535" s="60">
        <f t="shared" si="83"/>
        <v>5900</v>
      </c>
      <c r="N535" s="49"/>
    </row>
    <row r="536" spans="1:18" ht="20.100000000000001" hidden="1" customHeight="1" x14ac:dyDescent="0.25">
      <c r="A536" s="342"/>
      <c r="B536" s="342"/>
      <c r="C536" s="342"/>
      <c r="D536" s="342"/>
      <c r="E536" s="343" t="s">
        <v>297</v>
      </c>
      <c r="F536" s="65"/>
      <c r="G536" s="378" t="s">
        <v>481</v>
      </c>
      <c r="H536" s="65" t="s">
        <v>17</v>
      </c>
      <c r="I536" s="66">
        <f t="shared" si="83"/>
        <v>5000</v>
      </c>
      <c r="J536" s="66">
        <f t="shared" si="83"/>
        <v>300</v>
      </c>
      <c r="K536" s="66">
        <f t="shared" si="83"/>
        <v>5300</v>
      </c>
      <c r="L536" s="60">
        <f t="shared" si="83"/>
        <v>5900</v>
      </c>
      <c r="M536" s="60">
        <f t="shared" si="83"/>
        <v>5900</v>
      </c>
      <c r="N536" s="49"/>
      <c r="O536" s="61"/>
      <c r="P536" s="88"/>
      <c r="Q536" s="64"/>
    </row>
    <row r="537" spans="1:18" ht="20.100000000000001" hidden="1" customHeight="1" x14ac:dyDescent="0.25">
      <c r="A537" s="342"/>
      <c r="B537" s="342"/>
      <c r="C537" s="342"/>
      <c r="D537" s="342"/>
      <c r="E537" s="343"/>
      <c r="F537" s="65" t="s">
        <v>298</v>
      </c>
      <c r="G537" s="378">
        <v>31</v>
      </c>
      <c r="H537" s="65" t="s">
        <v>17</v>
      </c>
      <c r="I537" s="66">
        <v>5000</v>
      </c>
      <c r="J537" s="66">
        <f>K537-I537</f>
        <v>300</v>
      </c>
      <c r="K537" s="66">
        <f>5000+300</f>
        <v>5300</v>
      </c>
      <c r="L537" s="60">
        <v>5900</v>
      </c>
      <c r="M537" s="60">
        <v>5900</v>
      </c>
      <c r="N537" s="49"/>
      <c r="O537" s="61"/>
      <c r="P537" s="88"/>
      <c r="Q537" s="64"/>
    </row>
    <row r="538" spans="1:18" s="280" customFormat="1" ht="20.100000000000001" customHeight="1" x14ac:dyDescent="0.25">
      <c r="A538" s="341"/>
      <c r="B538" s="341"/>
      <c r="C538" s="341">
        <v>312</v>
      </c>
      <c r="D538" s="341"/>
      <c r="E538" s="341"/>
      <c r="F538" s="44"/>
      <c r="G538" s="378" t="s">
        <v>481</v>
      </c>
      <c r="H538" s="46" t="s">
        <v>18</v>
      </c>
      <c r="I538" s="77">
        <f>I539</f>
        <v>400</v>
      </c>
      <c r="J538" s="77">
        <f>J539</f>
        <v>0</v>
      </c>
      <c r="K538" s="77">
        <f>K539</f>
        <v>400</v>
      </c>
      <c r="L538" s="277">
        <f>L539</f>
        <v>400</v>
      </c>
      <c r="M538" s="277">
        <f>M539</f>
        <v>400</v>
      </c>
      <c r="N538" s="49"/>
      <c r="O538" s="278"/>
      <c r="P538" s="279"/>
      <c r="Q538" s="279"/>
      <c r="R538" s="279"/>
    </row>
    <row r="539" spans="1:18" ht="20.100000000000001" hidden="1" customHeight="1" x14ac:dyDescent="0.25">
      <c r="A539" s="342"/>
      <c r="B539" s="342"/>
      <c r="C539" s="342"/>
      <c r="D539" s="342">
        <v>3121</v>
      </c>
      <c r="E539" s="342"/>
      <c r="F539" s="57"/>
      <c r="G539" s="378" t="s">
        <v>481</v>
      </c>
      <c r="H539" s="58" t="s">
        <v>18</v>
      </c>
      <c r="I539" s="66">
        <f>I548</f>
        <v>400</v>
      </c>
      <c r="J539" s="66">
        <f>J548</f>
        <v>0</v>
      </c>
      <c r="K539" s="66">
        <f>K548</f>
        <v>400</v>
      </c>
      <c r="L539" s="60">
        <f>L548</f>
        <v>400</v>
      </c>
      <c r="M539" s="60">
        <f>M548</f>
        <v>400</v>
      </c>
      <c r="N539" s="49"/>
    </row>
    <row r="540" spans="1:18" ht="20.100000000000001" hidden="1" customHeight="1" x14ac:dyDescent="0.25">
      <c r="A540" s="342"/>
      <c r="B540" s="342"/>
      <c r="C540" s="342"/>
      <c r="D540" s="342"/>
      <c r="E540" s="343" t="s">
        <v>85</v>
      </c>
      <c r="F540" s="65"/>
      <c r="G540" s="378" t="s">
        <v>481</v>
      </c>
      <c r="H540" s="65" t="s">
        <v>86</v>
      </c>
      <c r="I540" s="66"/>
      <c r="J540" s="66"/>
      <c r="K540" s="66"/>
      <c r="L540" s="60"/>
      <c r="M540" s="60"/>
      <c r="N540" s="49"/>
    </row>
    <row r="541" spans="1:18" ht="20.100000000000001" hidden="1" customHeight="1" x14ac:dyDescent="0.25">
      <c r="A541" s="342"/>
      <c r="B541" s="342"/>
      <c r="C541" s="342"/>
      <c r="D541" s="342"/>
      <c r="E541" s="343"/>
      <c r="F541" s="65" t="s">
        <v>87</v>
      </c>
      <c r="G541" s="378" t="s">
        <v>481</v>
      </c>
      <c r="H541" s="65" t="s">
        <v>86</v>
      </c>
      <c r="I541" s="66"/>
      <c r="J541" s="66"/>
      <c r="K541" s="66"/>
      <c r="L541" s="60"/>
      <c r="M541" s="60"/>
      <c r="N541" s="49"/>
    </row>
    <row r="542" spans="1:18" ht="20.100000000000001" hidden="1" customHeight="1" x14ac:dyDescent="0.25">
      <c r="A542" s="342"/>
      <c r="B542" s="342"/>
      <c r="C542" s="342"/>
      <c r="D542" s="342"/>
      <c r="E542" s="343" t="s">
        <v>88</v>
      </c>
      <c r="F542" s="65"/>
      <c r="G542" s="378" t="s">
        <v>481</v>
      </c>
      <c r="H542" s="65" t="s">
        <v>89</v>
      </c>
      <c r="I542" s="66"/>
      <c r="J542" s="66"/>
      <c r="K542" s="66"/>
      <c r="L542" s="60"/>
      <c r="M542" s="60"/>
      <c r="N542" s="49"/>
    </row>
    <row r="543" spans="1:18" ht="20.100000000000001" hidden="1" customHeight="1" x14ac:dyDescent="0.25">
      <c r="A543" s="342"/>
      <c r="B543" s="342"/>
      <c r="C543" s="342"/>
      <c r="D543" s="342"/>
      <c r="E543" s="343"/>
      <c r="F543" s="65" t="s">
        <v>90</v>
      </c>
      <c r="G543" s="378" t="s">
        <v>481</v>
      </c>
      <c r="H543" s="65" t="s">
        <v>89</v>
      </c>
      <c r="I543" s="66"/>
      <c r="J543" s="66"/>
      <c r="K543" s="66"/>
      <c r="L543" s="60"/>
      <c r="M543" s="60"/>
      <c r="N543" s="49"/>
    </row>
    <row r="544" spans="1:18" ht="20.100000000000001" hidden="1" customHeight="1" x14ac:dyDescent="0.25">
      <c r="A544" s="342"/>
      <c r="B544" s="342"/>
      <c r="C544" s="342"/>
      <c r="D544" s="342"/>
      <c r="E544" s="343" t="s">
        <v>91</v>
      </c>
      <c r="F544" s="65"/>
      <c r="G544" s="378" t="s">
        <v>481</v>
      </c>
      <c r="H544" s="65" t="s">
        <v>92</v>
      </c>
      <c r="I544" s="66"/>
      <c r="J544" s="66"/>
      <c r="K544" s="66"/>
      <c r="L544" s="60"/>
      <c r="M544" s="60"/>
      <c r="N544" s="49"/>
    </row>
    <row r="545" spans="1:18" ht="20.100000000000001" hidden="1" customHeight="1" x14ac:dyDescent="0.25">
      <c r="A545" s="342"/>
      <c r="B545" s="342"/>
      <c r="C545" s="342"/>
      <c r="D545" s="342"/>
      <c r="E545" s="343"/>
      <c r="F545" s="65" t="s">
        <v>93</v>
      </c>
      <c r="G545" s="378" t="s">
        <v>481</v>
      </c>
      <c r="H545" s="65" t="s">
        <v>92</v>
      </c>
      <c r="I545" s="66"/>
      <c r="J545" s="66"/>
      <c r="K545" s="66"/>
      <c r="L545" s="60"/>
      <c r="M545" s="60"/>
      <c r="N545" s="49"/>
    </row>
    <row r="546" spans="1:18" ht="20.100000000000001" hidden="1" customHeight="1" x14ac:dyDescent="0.25">
      <c r="A546" s="342"/>
      <c r="B546" s="342"/>
      <c r="C546" s="342"/>
      <c r="D546" s="342"/>
      <c r="E546" s="343" t="s">
        <v>94</v>
      </c>
      <c r="F546" s="65"/>
      <c r="G546" s="378" t="s">
        <v>481</v>
      </c>
      <c r="H546" s="65" t="s">
        <v>95</v>
      </c>
      <c r="I546" s="66"/>
      <c r="J546" s="66"/>
      <c r="K546" s="66"/>
      <c r="L546" s="60"/>
      <c r="M546" s="60"/>
      <c r="N546" s="49"/>
    </row>
    <row r="547" spans="1:18" ht="20.100000000000001" hidden="1" customHeight="1" x14ac:dyDescent="0.25">
      <c r="A547" s="342"/>
      <c r="B547" s="342"/>
      <c r="C547" s="342"/>
      <c r="D547" s="342"/>
      <c r="E547" s="343"/>
      <c r="F547" s="65" t="s">
        <v>96</v>
      </c>
      <c r="G547" s="378" t="s">
        <v>481</v>
      </c>
      <c r="H547" s="65" t="s">
        <v>95</v>
      </c>
      <c r="I547" s="66"/>
      <c r="J547" s="66"/>
      <c r="K547" s="66"/>
      <c r="L547" s="60"/>
      <c r="M547" s="60"/>
      <c r="N547" s="49"/>
    </row>
    <row r="548" spans="1:18" ht="20.100000000000001" hidden="1" customHeight="1" x14ac:dyDescent="0.25">
      <c r="A548" s="342"/>
      <c r="B548" s="342"/>
      <c r="C548" s="342"/>
      <c r="D548" s="342"/>
      <c r="E548" s="343" t="s">
        <v>97</v>
      </c>
      <c r="F548" s="65"/>
      <c r="G548" s="378" t="s">
        <v>481</v>
      </c>
      <c r="H548" s="65" t="s">
        <v>98</v>
      </c>
      <c r="I548" s="66">
        <f>I549</f>
        <v>400</v>
      </c>
      <c r="J548" s="66">
        <f>J549</f>
        <v>0</v>
      </c>
      <c r="K548" s="66">
        <f>K549</f>
        <v>400</v>
      </c>
      <c r="L548" s="60">
        <f>L549</f>
        <v>400</v>
      </c>
      <c r="M548" s="60">
        <f>M549</f>
        <v>400</v>
      </c>
      <c r="N548" s="49"/>
    </row>
    <row r="549" spans="1:18" ht="20.100000000000001" hidden="1" customHeight="1" x14ac:dyDescent="0.25">
      <c r="A549" s="342"/>
      <c r="B549" s="342"/>
      <c r="C549" s="342"/>
      <c r="D549" s="342"/>
      <c r="E549" s="343"/>
      <c r="F549" s="65" t="s">
        <v>99</v>
      </c>
      <c r="G549" s="378">
        <v>31</v>
      </c>
      <c r="H549" s="65" t="s">
        <v>98</v>
      </c>
      <c r="I549" s="66">
        <v>400</v>
      </c>
      <c r="J549" s="66">
        <f>K549-I549</f>
        <v>0</v>
      </c>
      <c r="K549" s="66">
        <v>400</v>
      </c>
      <c r="L549" s="60">
        <v>400</v>
      </c>
      <c r="M549" s="60">
        <v>400</v>
      </c>
      <c r="N549" s="49"/>
    </row>
    <row r="550" spans="1:18" s="280" customFormat="1" ht="20.100000000000001" customHeight="1" x14ac:dyDescent="0.25">
      <c r="A550" s="341"/>
      <c r="B550" s="341"/>
      <c r="C550" s="341">
        <v>313</v>
      </c>
      <c r="D550" s="341"/>
      <c r="E550" s="341"/>
      <c r="F550" s="44"/>
      <c r="G550" s="378" t="s">
        <v>481</v>
      </c>
      <c r="H550" s="46" t="s">
        <v>101</v>
      </c>
      <c r="I550" s="77">
        <f>I551+I556</f>
        <v>12200</v>
      </c>
      <c r="J550" s="77">
        <f>J551+J556</f>
        <v>700</v>
      </c>
      <c r="K550" s="77">
        <f>K551+K556</f>
        <v>12900</v>
      </c>
      <c r="L550" s="277">
        <f>L551+L556</f>
        <v>11600</v>
      </c>
      <c r="M550" s="277">
        <f>M551+M556</f>
        <v>10800</v>
      </c>
      <c r="N550" s="49"/>
      <c r="O550" s="278"/>
      <c r="P550" s="279"/>
      <c r="Q550" s="279"/>
      <c r="R550" s="279"/>
    </row>
    <row r="551" spans="1:18" ht="20.100000000000001" hidden="1" customHeight="1" x14ac:dyDescent="0.25">
      <c r="A551" s="342"/>
      <c r="B551" s="342"/>
      <c r="C551" s="342"/>
      <c r="D551" s="342">
        <v>3132</v>
      </c>
      <c r="E551" s="342"/>
      <c r="F551" s="57"/>
      <c r="G551" s="378" t="s">
        <v>481</v>
      </c>
      <c r="H551" s="58" t="s">
        <v>20</v>
      </c>
      <c r="I551" s="66">
        <f t="shared" ref="I551:M552" si="84">I552</f>
        <v>11000</v>
      </c>
      <c r="J551" s="66">
        <f t="shared" si="84"/>
        <v>1900</v>
      </c>
      <c r="K551" s="66">
        <f t="shared" si="84"/>
        <v>12900</v>
      </c>
      <c r="L551" s="60">
        <f t="shared" si="84"/>
        <v>10500</v>
      </c>
      <c r="M551" s="60">
        <f t="shared" si="84"/>
        <v>9700</v>
      </c>
      <c r="N551" s="49"/>
    </row>
    <row r="552" spans="1:18" ht="20.100000000000001" hidden="1" customHeight="1" x14ac:dyDescent="0.25">
      <c r="A552" s="342"/>
      <c r="B552" s="342"/>
      <c r="C552" s="342"/>
      <c r="D552" s="342"/>
      <c r="E552" s="343" t="s">
        <v>302</v>
      </c>
      <c r="F552" s="65"/>
      <c r="G552" s="378" t="s">
        <v>481</v>
      </c>
      <c r="H552" s="65" t="s">
        <v>20</v>
      </c>
      <c r="I552" s="66">
        <f t="shared" si="84"/>
        <v>11000</v>
      </c>
      <c r="J552" s="66">
        <f t="shared" si="84"/>
        <v>1900</v>
      </c>
      <c r="K552" s="66">
        <f t="shared" si="84"/>
        <v>12900</v>
      </c>
      <c r="L552" s="60">
        <f t="shared" si="84"/>
        <v>10500</v>
      </c>
      <c r="M552" s="60">
        <f t="shared" si="84"/>
        <v>9700</v>
      </c>
      <c r="N552" s="49"/>
    </row>
    <row r="553" spans="1:18" ht="15" hidden="1" customHeight="1" x14ac:dyDescent="0.25">
      <c r="A553" s="342"/>
      <c r="B553" s="342"/>
      <c r="C553" s="342"/>
      <c r="D553" s="342"/>
      <c r="E553" s="343"/>
      <c r="F553" s="65" t="s">
        <v>303</v>
      </c>
      <c r="G553" s="378" t="s">
        <v>481</v>
      </c>
      <c r="H553" s="65" t="s">
        <v>20</v>
      </c>
      <c r="I553" s="66">
        <v>11000</v>
      </c>
      <c r="J553" s="66">
        <f>K553-I553</f>
        <v>1900</v>
      </c>
      <c r="K553" s="66">
        <f>11000+1200+700</f>
        <v>12900</v>
      </c>
      <c r="L553" s="60">
        <v>10500</v>
      </c>
      <c r="M553" s="60">
        <v>9700</v>
      </c>
      <c r="N553" s="49"/>
    </row>
    <row r="554" spans="1:18" ht="30" hidden="1" customHeight="1" x14ac:dyDescent="0.25">
      <c r="A554" s="342"/>
      <c r="B554" s="342"/>
      <c r="C554" s="342"/>
      <c r="D554" s="342"/>
      <c r="E554" s="343" t="s">
        <v>304</v>
      </c>
      <c r="F554" s="65"/>
      <c r="G554" s="378" t="s">
        <v>481</v>
      </c>
      <c r="H554" s="65" t="s">
        <v>102</v>
      </c>
      <c r="I554" s="66"/>
      <c r="J554" s="66"/>
      <c r="K554" s="66"/>
      <c r="L554" s="60"/>
      <c r="M554" s="60"/>
      <c r="N554" s="49"/>
    </row>
    <row r="555" spans="1:18" ht="30" hidden="1" customHeight="1" x14ac:dyDescent="0.25">
      <c r="A555" s="342"/>
      <c r="B555" s="342"/>
      <c r="C555" s="342"/>
      <c r="D555" s="342"/>
      <c r="E555" s="343"/>
      <c r="F555" s="65" t="s">
        <v>305</v>
      </c>
      <c r="G555" s="378" t="s">
        <v>481</v>
      </c>
      <c r="H555" s="65" t="s">
        <v>102</v>
      </c>
      <c r="I555" s="66"/>
      <c r="J555" s="66"/>
      <c r="K555" s="66"/>
      <c r="L555" s="60"/>
      <c r="M555" s="60"/>
      <c r="N555" s="49"/>
    </row>
    <row r="556" spans="1:18" ht="28.5" hidden="1" customHeight="1" x14ac:dyDescent="0.25">
      <c r="A556" s="342"/>
      <c r="B556" s="342"/>
      <c r="C556" s="342"/>
      <c r="D556" s="342">
        <v>3133</v>
      </c>
      <c r="E556" s="342"/>
      <c r="F556" s="57"/>
      <c r="G556" s="378" t="s">
        <v>481</v>
      </c>
      <c r="H556" s="58" t="s">
        <v>21</v>
      </c>
      <c r="I556" s="66">
        <f t="shared" ref="I556:M557" si="85">I557</f>
        <v>1200</v>
      </c>
      <c r="J556" s="66">
        <f t="shared" si="85"/>
        <v>-1200</v>
      </c>
      <c r="K556" s="66">
        <f t="shared" si="85"/>
        <v>0</v>
      </c>
      <c r="L556" s="60">
        <f t="shared" si="85"/>
        <v>1100</v>
      </c>
      <c r="M556" s="60">
        <f t="shared" si="85"/>
        <v>1100</v>
      </c>
      <c r="N556" s="49"/>
      <c r="O556" s="97"/>
    </row>
    <row r="557" spans="1:18" ht="30" hidden="1" customHeight="1" x14ac:dyDescent="0.25">
      <c r="A557" s="342"/>
      <c r="B557" s="342"/>
      <c r="C557" s="342"/>
      <c r="D557" s="342"/>
      <c r="E557" s="343" t="s">
        <v>306</v>
      </c>
      <c r="F557" s="65"/>
      <c r="G557" s="378" t="s">
        <v>481</v>
      </c>
      <c r="H557" s="65" t="s">
        <v>21</v>
      </c>
      <c r="I557" s="66">
        <f t="shared" si="85"/>
        <v>1200</v>
      </c>
      <c r="J557" s="66">
        <f t="shared" si="85"/>
        <v>-1200</v>
      </c>
      <c r="K557" s="66">
        <f t="shared" si="85"/>
        <v>0</v>
      </c>
      <c r="L557" s="66">
        <f t="shared" si="85"/>
        <v>1100</v>
      </c>
      <c r="M557" s="66">
        <f t="shared" si="85"/>
        <v>1100</v>
      </c>
      <c r="N557" s="49"/>
    </row>
    <row r="558" spans="1:18" ht="30" hidden="1" customHeight="1" x14ac:dyDescent="0.25">
      <c r="A558" s="342"/>
      <c r="B558" s="342"/>
      <c r="C558" s="342"/>
      <c r="D558" s="342"/>
      <c r="E558" s="343"/>
      <c r="F558" s="65" t="s">
        <v>307</v>
      </c>
      <c r="G558" s="378">
        <v>31</v>
      </c>
      <c r="H558" s="65" t="s">
        <v>21</v>
      </c>
      <c r="I558" s="66">
        <v>1200</v>
      </c>
      <c r="J558" s="66">
        <f>K558-I558</f>
        <v>-1200</v>
      </c>
      <c r="K558" s="66">
        <v>0</v>
      </c>
      <c r="L558" s="60">
        <v>1100</v>
      </c>
      <c r="M558" s="60">
        <v>1100</v>
      </c>
      <c r="N558" s="49"/>
    </row>
    <row r="559" spans="1:18" s="38" customFormat="1" ht="20.100000000000001" customHeight="1" x14ac:dyDescent="0.25">
      <c r="A559" s="347"/>
      <c r="B559" s="347">
        <v>32</v>
      </c>
      <c r="C559" s="347"/>
      <c r="D559" s="347"/>
      <c r="E559" s="347"/>
      <c r="F559" s="74"/>
      <c r="G559" s="378"/>
      <c r="H559" s="75" t="s">
        <v>22</v>
      </c>
      <c r="I559" s="77">
        <f>I560+I581+I608</f>
        <v>9350</v>
      </c>
      <c r="J559" s="77">
        <f>J560+J581+J608</f>
        <v>0</v>
      </c>
      <c r="K559" s="77">
        <f>K560+K581+K608</f>
        <v>9350</v>
      </c>
      <c r="L559" s="54">
        <f>L560+L581+L608</f>
        <v>15100</v>
      </c>
      <c r="M559" s="54">
        <f>M560+M581+M608</f>
        <v>20300</v>
      </c>
      <c r="N559" s="49"/>
      <c r="O559" s="36"/>
      <c r="P559" s="37"/>
    </row>
    <row r="560" spans="1:18" s="39" customFormat="1" ht="20.100000000000001" hidden="1" customHeight="1" x14ac:dyDescent="0.25">
      <c r="A560" s="345"/>
      <c r="B560" s="345"/>
      <c r="C560" s="345">
        <v>321</v>
      </c>
      <c r="D560" s="345"/>
      <c r="E560" s="345"/>
      <c r="F560" s="68"/>
      <c r="G560" s="378"/>
      <c r="H560" s="69" t="s">
        <v>23</v>
      </c>
      <c r="I560" s="77">
        <f>I570</f>
        <v>0</v>
      </c>
      <c r="J560" s="77">
        <f>J570</f>
        <v>0</v>
      </c>
      <c r="K560" s="77">
        <f>K570</f>
        <v>0</v>
      </c>
      <c r="L560" s="70">
        <f>L570</f>
        <v>0</v>
      </c>
      <c r="M560" s="70">
        <f>M570</f>
        <v>0</v>
      </c>
      <c r="N560" s="49"/>
      <c r="O560" s="36"/>
      <c r="P560" s="37"/>
      <c r="Q560" s="38"/>
      <c r="R560" s="38"/>
    </row>
    <row r="561" spans="1:14" ht="20.100000000000001" hidden="1" customHeight="1" x14ac:dyDescent="0.25">
      <c r="A561" s="342"/>
      <c r="B561" s="342"/>
      <c r="C561" s="342"/>
      <c r="D561" s="342">
        <v>3211</v>
      </c>
      <c r="E561" s="342"/>
      <c r="F561" s="57"/>
      <c r="G561" s="378"/>
      <c r="H561" s="58" t="s">
        <v>24</v>
      </c>
      <c r="I561" s="66"/>
      <c r="J561" s="66"/>
      <c r="K561" s="66"/>
      <c r="L561" s="54"/>
      <c r="M561" s="54"/>
      <c r="N561" s="49"/>
    </row>
    <row r="562" spans="1:14" ht="20.100000000000001" hidden="1" customHeight="1" x14ac:dyDescent="0.25">
      <c r="A562" s="342"/>
      <c r="B562" s="342"/>
      <c r="C562" s="342"/>
      <c r="D562" s="342"/>
      <c r="E562" s="343" t="s">
        <v>308</v>
      </c>
      <c r="F562" s="65"/>
      <c r="G562" s="378"/>
      <c r="H562" s="65" t="s">
        <v>103</v>
      </c>
      <c r="I562" s="66"/>
      <c r="J562" s="66"/>
      <c r="K562" s="66"/>
      <c r="L562" s="54"/>
      <c r="M562" s="54"/>
      <c r="N562" s="49"/>
    </row>
    <row r="563" spans="1:14" ht="20.100000000000001" hidden="1" customHeight="1" x14ac:dyDescent="0.25">
      <c r="A563" s="342"/>
      <c r="B563" s="342"/>
      <c r="C563" s="342"/>
      <c r="D563" s="342"/>
      <c r="E563" s="343"/>
      <c r="F563" s="65" t="s">
        <v>309</v>
      </c>
      <c r="G563" s="378"/>
      <c r="H563" s="65" t="s">
        <v>103</v>
      </c>
      <c r="I563" s="66"/>
      <c r="J563" s="66"/>
      <c r="K563" s="66"/>
      <c r="L563" s="54"/>
      <c r="M563" s="54"/>
      <c r="N563" s="49"/>
    </row>
    <row r="564" spans="1:14" ht="30" hidden="1" customHeight="1" x14ac:dyDescent="0.25">
      <c r="A564" s="342"/>
      <c r="B564" s="342"/>
      <c r="C564" s="342"/>
      <c r="D564" s="342"/>
      <c r="E564" s="343" t="s">
        <v>310</v>
      </c>
      <c r="F564" s="65"/>
      <c r="G564" s="378"/>
      <c r="H564" s="65" t="s">
        <v>104</v>
      </c>
      <c r="I564" s="66"/>
      <c r="J564" s="66"/>
      <c r="K564" s="66"/>
      <c r="L564" s="54"/>
      <c r="M564" s="54"/>
      <c r="N564" s="49"/>
    </row>
    <row r="565" spans="1:14" ht="30" hidden="1" customHeight="1" x14ac:dyDescent="0.25">
      <c r="A565" s="342"/>
      <c r="B565" s="342"/>
      <c r="C565" s="342"/>
      <c r="D565" s="342"/>
      <c r="E565" s="343"/>
      <c r="F565" s="65" t="s">
        <v>311</v>
      </c>
      <c r="G565" s="378"/>
      <c r="H565" s="65" t="s">
        <v>104</v>
      </c>
      <c r="I565" s="66"/>
      <c r="J565" s="66"/>
      <c r="K565" s="66"/>
      <c r="L565" s="54"/>
      <c r="M565" s="54"/>
      <c r="N565" s="49"/>
    </row>
    <row r="566" spans="1:14" ht="30" hidden="1" customHeight="1" x14ac:dyDescent="0.25">
      <c r="A566" s="342"/>
      <c r="B566" s="342"/>
      <c r="C566" s="342"/>
      <c r="D566" s="342"/>
      <c r="E566" s="343" t="s">
        <v>312</v>
      </c>
      <c r="F566" s="65"/>
      <c r="G566" s="378"/>
      <c r="H566" s="65" t="s">
        <v>357</v>
      </c>
      <c r="I566" s="66"/>
      <c r="J566" s="66"/>
      <c r="K566" s="66"/>
      <c r="L566" s="54"/>
      <c r="M566" s="54"/>
      <c r="N566" s="49"/>
    </row>
    <row r="567" spans="1:14" ht="30" hidden="1" customHeight="1" x14ac:dyDescent="0.25">
      <c r="A567" s="342"/>
      <c r="B567" s="342"/>
      <c r="C567" s="342"/>
      <c r="D567" s="342"/>
      <c r="E567" s="343"/>
      <c r="F567" s="65" t="s">
        <v>313</v>
      </c>
      <c r="G567" s="378"/>
      <c r="H567" s="65" t="s">
        <v>357</v>
      </c>
      <c r="I567" s="66"/>
      <c r="J567" s="66"/>
      <c r="K567" s="66"/>
      <c r="L567" s="54"/>
      <c r="M567" s="54"/>
      <c r="N567" s="49"/>
    </row>
    <row r="568" spans="1:14" ht="20.100000000000001" hidden="1" customHeight="1" x14ac:dyDescent="0.25">
      <c r="A568" s="342"/>
      <c r="B568" s="342"/>
      <c r="C568" s="342"/>
      <c r="D568" s="342"/>
      <c r="E568" s="343" t="s">
        <v>314</v>
      </c>
      <c r="F568" s="65"/>
      <c r="G568" s="378"/>
      <c r="H568" s="65" t="s">
        <v>106</v>
      </c>
      <c r="I568" s="66"/>
      <c r="J568" s="66"/>
      <c r="K568" s="66"/>
      <c r="L568" s="54"/>
      <c r="M568" s="54"/>
      <c r="N568" s="49"/>
    </row>
    <row r="569" spans="1:14" ht="20.100000000000001" hidden="1" customHeight="1" x14ac:dyDescent="0.25">
      <c r="A569" s="342"/>
      <c r="B569" s="342"/>
      <c r="C569" s="342"/>
      <c r="D569" s="342"/>
      <c r="E569" s="343"/>
      <c r="F569" s="65" t="s">
        <v>315</v>
      </c>
      <c r="G569" s="378"/>
      <c r="H569" s="65" t="s">
        <v>106</v>
      </c>
      <c r="I569" s="66"/>
      <c r="J569" s="66"/>
      <c r="K569" s="66"/>
      <c r="L569" s="54"/>
      <c r="M569" s="54"/>
      <c r="N569" s="49"/>
    </row>
    <row r="570" spans="1:14" ht="28.5" hidden="1" customHeight="1" x14ac:dyDescent="0.25">
      <c r="A570" s="342"/>
      <c r="B570" s="342"/>
      <c r="C570" s="342"/>
      <c r="D570" s="342">
        <v>3212</v>
      </c>
      <c r="E570" s="342"/>
      <c r="F570" s="57"/>
      <c r="G570" s="378"/>
      <c r="H570" s="58" t="s">
        <v>25</v>
      </c>
      <c r="I570" s="66">
        <f t="shared" ref="I570:M571" si="86">I571</f>
        <v>0</v>
      </c>
      <c r="J570" s="66">
        <f t="shared" si="86"/>
        <v>0</v>
      </c>
      <c r="K570" s="66">
        <f t="shared" si="86"/>
        <v>0</v>
      </c>
      <c r="L570" s="60">
        <f t="shared" si="86"/>
        <v>0</v>
      </c>
      <c r="M570" s="60">
        <f t="shared" si="86"/>
        <v>0</v>
      </c>
      <c r="N570" s="49"/>
    </row>
    <row r="571" spans="1:14" ht="20.100000000000001" hidden="1" customHeight="1" x14ac:dyDescent="0.25">
      <c r="A571" s="342"/>
      <c r="B571" s="342"/>
      <c r="C571" s="342"/>
      <c r="D571" s="342"/>
      <c r="E571" s="343" t="s">
        <v>316</v>
      </c>
      <c r="F571" s="65"/>
      <c r="G571" s="378"/>
      <c r="H571" s="65" t="s">
        <v>107</v>
      </c>
      <c r="I571" s="66">
        <f t="shared" si="86"/>
        <v>0</v>
      </c>
      <c r="J571" s="66">
        <f t="shared" si="86"/>
        <v>0</v>
      </c>
      <c r="K571" s="66">
        <f t="shared" si="86"/>
        <v>0</v>
      </c>
      <c r="L571" s="60">
        <f t="shared" si="86"/>
        <v>0</v>
      </c>
      <c r="M571" s="60">
        <f t="shared" si="86"/>
        <v>0</v>
      </c>
      <c r="N571" s="49"/>
    </row>
    <row r="572" spans="1:14" ht="20.100000000000001" hidden="1" customHeight="1" x14ac:dyDescent="0.25">
      <c r="A572" s="342"/>
      <c r="B572" s="342"/>
      <c r="C572" s="342"/>
      <c r="D572" s="342"/>
      <c r="E572" s="343"/>
      <c r="F572" s="65" t="s">
        <v>317</v>
      </c>
      <c r="G572" s="378"/>
      <c r="H572" s="65" t="s">
        <v>107</v>
      </c>
      <c r="I572" s="66">
        <v>0</v>
      </c>
      <c r="J572" s="66">
        <v>0</v>
      </c>
      <c r="K572" s="66">
        <f>I572+J572</f>
        <v>0</v>
      </c>
      <c r="L572" s="60">
        <v>0</v>
      </c>
      <c r="M572" s="60">
        <v>0</v>
      </c>
      <c r="N572" s="49"/>
    </row>
    <row r="573" spans="1:14" ht="20.100000000000001" hidden="1" customHeight="1" x14ac:dyDescent="0.25">
      <c r="A573" s="342"/>
      <c r="B573" s="342"/>
      <c r="C573" s="342"/>
      <c r="D573" s="342"/>
      <c r="E573" s="343" t="s">
        <v>318</v>
      </c>
      <c r="F573" s="65"/>
      <c r="G573" s="378"/>
      <c r="H573" s="65" t="s">
        <v>319</v>
      </c>
      <c r="I573" s="66"/>
      <c r="J573" s="66"/>
      <c r="K573" s="66"/>
      <c r="L573" s="54"/>
      <c r="M573" s="54"/>
      <c r="N573" s="49"/>
    </row>
    <row r="574" spans="1:14" ht="20.100000000000001" hidden="1" customHeight="1" x14ac:dyDescent="0.25">
      <c r="A574" s="342"/>
      <c r="B574" s="342"/>
      <c r="C574" s="342"/>
      <c r="D574" s="342"/>
      <c r="E574" s="343"/>
      <c r="F574" s="65" t="s">
        <v>320</v>
      </c>
      <c r="G574" s="378"/>
      <c r="H574" s="65" t="s">
        <v>319</v>
      </c>
      <c r="I574" s="66"/>
      <c r="J574" s="66"/>
      <c r="K574" s="66"/>
      <c r="L574" s="54"/>
      <c r="M574" s="54"/>
      <c r="N574" s="49"/>
    </row>
    <row r="575" spans="1:14" ht="20.100000000000001" hidden="1" customHeight="1" x14ac:dyDescent="0.25">
      <c r="A575" s="342"/>
      <c r="B575" s="342"/>
      <c r="C575" s="342"/>
      <c r="D575" s="342">
        <v>3213</v>
      </c>
      <c r="E575" s="342"/>
      <c r="F575" s="57"/>
      <c r="G575" s="378"/>
      <c r="H575" s="58" t="s">
        <v>26</v>
      </c>
      <c r="I575" s="66"/>
      <c r="J575" s="66"/>
      <c r="K575" s="66"/>
      <c r="L575" s="54"/>
      <c r="M575" s="54"/>
      <c r="N575" s="49"/>
    </row>
    <row r="576" spans="1:14" ht="20.100000000000001" hidden="1" customHeight="1" x14ac:dyDescent="0.25">
      <c r="A576" s="342"/>
      <c r="B576" s="342"/>
      <c r="C576" s="342"/>
      <c r="D576" s="342"/>
      <c r="E576" s="343" t="s">
        <v>109</v>
      </c>
      <c r="F576" s="65"/>
      <c r="G576" s="378"/>
      <c r="H576" s="65" t="s">
        <v>110</v>
      </c>
      <c r="I576" s="66"/>
      <c r="J576" s="66"/>
      <c r="K576" s="66"/>
      <c r="L576" s="54"/>
      <c r="M576" s="54"/>
      <c r="N576" s="49"/>
    </row>
    <row r="577" spans="1:18" ht="20.100000000000001" hidden="1" customHeight="1" x14ac:dyDescent="0.25">
      <c r="A577" s="342"/>
      <c r="B577" s="342"/>
      <c r="C577" s="342"/>
      <c r="D577" s="342"/>
      <c r="E577" s="343"/>
      <c r="F577" s="65" t="s">
        <v>111</v>
      </c>
      <c r="G577" s="378"/>
      <c r="H577" s="65" t="s">
        <v>321</v>
      </c>
      <c r="I577" s="66"/>
      <c r="J577" s="66"/>
      <c r="K577" s="66"/>
      <c r="L577" s="54"/>
      <c r="M577" s="54"/>
      <c r="N577" s="49"/>
    </row>
    <row r="578" spans="1:18" ht="20.100000000000001" hidden="1" customHeight="1" x14ac:dyDescent="0.25">
      <c r="A578" s="342"/>
      <c r="B578" s="342"/>
      <c r="C578" s="342"/>
      <c r="D578" s="342"/>
      <c r="E578" s="343"/>
      <c r="F578" s="65" t="s">
        <v>113</v>
      </c>
      <c r="G578" s="378"/>
      <c r="H578" s="65" t="s">
        <v>322</v>
      </c>
      <c r="I578" s="66"/>
      <c r="J578" s="66"/>
      <c r="K578" s="66"/>
      <c r="L578" s="54"/>
      <c r="M578" s="54"/>
      <c r="N578" s="49"/>
    </row>
    <row r="579" spans="1:18" ht="20.100000000000001" hidden="1" customHeight="1" x14ac:dyDescent="0.25">
      <c r="A579" s="342"/>
      <c r="B579" s="342"/>
      <c r="C579" s="342"/>
      <c r="D579" s="342"/>
      <c r="E579" s="343" t="s">
        <v>115</v>
      </c>
      <c r="F579" s="65"/>
      <c r="G579" s="378"/>
      <c r="H579" s="65" t="s">
        <v>116</v>
      </c>
      <c r="I579" s="66"/>
      <c r="J579" s="66"/>
      <c r="K579" s="66"/>
      <c r="L579" s="54"/>
      <c r="M579" s="54"/>
      <c r="N579" s="49"/>
    </row>
    <row r="580" spans="1:18" ht="20.100000000000001" hidden="1" customHeight="1" x14ac:dyDescent="0.25">
      <c r="A580" s="342"/>
      <c r="B580" s="342"/>
      <c r="C580" s="342"/>
      <c r="D580" s="342"/>
      <c r="E580" s="343"/>
      <c r="F580" s="65" t="s">
        <v>117</v>
      </c>
      <c r="G580" s="378"/>
      <c r="H580" s="65" t="s">
        <v>116</v>
      </c>
      <c r="I580" s="66"/>
      <c r="J580" s="66"/>
      <c r="K580" s="66"/>
      <c r="L580" s="54"/>
      <c r="M580" s="54"/>
      <c r="N580" s="49"/>
    </row>
    <row r="581" spans="1:18" s="280" customFormat="1" ht="20.100000000000001" customHeight="1" x14ac:dyDescent="0.25">
      <c r="A581" s="341"/>
      <c r="B581" s="341"/>
      <c r="C581" s="341">
        <v>322</v>
      </c>
      <c r="D581" s="341"/>
      <c r="E581" s="341"/>
      <c r="F581" s="44"/>
      <c r="G581" s="378" t="s">
        <v>481</v>
      </c>
      <c r="H581" s="46" t="s">
        <v>27</v>
      </c>
      <c r="I581" s="77">
        <f>I582+I595+I600</f>
        <v>6600</v>
      </c>
      <c r="J581" s="77">
        <f>J582+J595+J600</f>
        <v>0</v>
      </c>
      <c r="K581" s="77">
        <f>K582+K595+K600</f>
        <v>6600</v>
      </c>
      <c r="L581" s="277">
        <f>L582+L595+L600</f>
        <v>10500</v>
      </c>
      <c r="M581" s="277">
        <f>M582+M595+M600</f>
        <v>12500</v>
      </c>
      <c r="N581" s="49"/>
      <c r="O581" s="278"/>
      <c r="P581" s="279"/>
      <c r="Q581" s="279"/>
      <c r="R581" s="279"/>
    </row>
    <row r="582" spans="1:18" ht="20.100000000000001" hidden="1" customHeight="1" x14ac:dyDescent="0.25">
      <c r="A582" s="342"/>
      <c r="B582" s="342"/>
      <c r="C582" s="342"/>
      <c r="D582" s="342">
        <v>3221</v>
      </c>
      <c r="E582" s="342"/>
      <c r="F582" s="57"/>
      <c r="G582" s="378" t="s">
        <v>481</v>
      </c>
      <c r="H582" s="58" t="s">
        <v>118</v>
      </c>
      <c r="I582" s="66">
        <f>I593+I590</f>
        <v>700</v>
      </c>
      <c r="J582" s="66">
        <f>J593+J590</f>
        <v>0</v>
      </c>
      <c r="K582" s="66">
        <f>K593+K590</f>
        <v>700</v>
      </c>
      <c r="L582" s="66">
        <f t="shared" ref="L582:M582" si="87">L593+L590</f>
        <v>1000</v>
      </c>
      <c r="M582" s="66">
        <f t="shared" si="87"/>
        <v>1000</v>
      </c>
      <c r="N582" s="49"/>
      <c r="P582" s="63"/>
    </row>
    <row r="583" spans="1:18" ht="20.100000000000001" hidden="1" customHeight="1" x14ac:dyDescent="0.25">
      <c r="A583" s="342"/>
      <c r="B583" s="342"/>
      <c r="C583" s="342"/>
      <c r="D583" s="342"/>
      <c r="E583" s="343" t="s">
        <v>119</v>
      </c>
      <c r="F583" s="65"/>
      <c r="G583" s="378" t="s">
        <v>481</v>
      </c>
      <c r="H583" s="58" t="s">
        <v>118</v>
      </c>
      <c r="I583" s="66"/>
      <c r="J583" s="66"/>
      <c r="K583" s="66"/>
      <c r="L583" s="60"/>
      <c r="M583" s="60"/>
      <c r="N583" s="49"/>
    </row>
    <row r="584" spans="1:18" ht="20.100000000000001" hidden="1" customHeight="1" x14ac:dyDescent="0.25">
      <c r="A584" s="342"/>
      <c r="B584" s="342"/>
      <c r="C584" s="342"/>
      <c r="D584" s="342"/>
      <c r="E584" s="343"/>
      <c r="F584" s="65" t="s">
        <v>121</v>
      </c>
      <c r="G584" s="378" t="s">
        <v>481</v>
      </c>
      <c r="H584" s="58" t="s">
        <v>118</v>
      </c>
      <c r="I584" s="66"/>
      <c r="J584" s="66"/>
      <c r="K584" s="66"/>
      <c r="L584" s="60"/>
      <c r="M584" s="60"/>
      <c r="N584" s="49"/>
    </row>
    <row r="585" spans="1:18" ht="20.100000000000001" hidden="1" customHeight="1" x14ac:dyDescent="0.25">
      <c r="A585" s="342"/>
      <c r="B585" s="342"/>
      <c r="C585" s="342"/>
      <c r="D585" s="342"/>
      <c r="E585" s="343"/>
      <c r="F585" s="65" t="s">
        <v>122</v>
      </c>
      <c r="G585" s="378" t="s">
        <v>481</v>
      </c>
      <c r="H585" s="58" t="s">
        <v>118</v>
      </c>
      <c r="I585" s="66"/>
      <c r="J585" s="66"/>
      <c r="K585" s="66"/>
      <c r="L585" s="60"/>
      <c r="M585" s="60"/>
      <c r="N585" s="49"/>
    </row>
    <row r="586" spans="1:18" ht="20.100000000000001" hidden="1" customHeight="1" x14ac:dyDescent="0.25">
      <c r="A586" s="342"/>
      <c r="B586" s="342"/>
      <c r="C586" s="342"/>
      <c r="D586" s="342"/>
      <c r="E586" s="343" t="s">
        <v>124</v>
      </c>
      <c r="F586" s="65"/>
      <c r="G586" s="378" t="s">
        <v>481</v>
      </c>
      <c r="H586" s="58" t="s">
        <v>118</v>
      </c>
      <c r="I586" s="66"/>
      <c r="J586" s="66"/>
      <c r="K586" s="66"/>
      <c r="L586" s="60"/>
      <c r="M586" s="60"/>
      <c r="N586" s="49"/>
    </row>
    <row r="587" spans="1:18" ht="20.100000000000001" hidden="1" customHeight="1" x14ac:dyDescent="0.25">
      <c r="A587" s="342"/>
      <c r="B587" s="342"/>
      <c r="C587" s="342"/>
      <c r="D587" s="342"/>
      <c r="E587" s="343"/>
      <c r="F587" s="65" t="s">
        <v>126</v>
      </c>
      <c r="G587" s="378" t="s">
        <v>481</v>
      </c>
      <c r="H587" s="58" t="s">
        <v>118</v>
      </c>
      <c r="I587" s="66"/>
      <c r="J587" s="66"/>
      <c r="K587" s="66"/>
      <c r="L587" s="60"/>
      <c r="M587" s="60"/>
      <c r="N587" s="49"/>
    </row>
    <row r="588" spans="1:18" ht="20.100000000000001" hidden="1" customHeight="1" x14ac:dyDescent="0.25">
      <c r="A588" s="342"/>
      <c r="B588" s="342"/>
      <c r="C588" s="342"/>
      <c r="D588" s="342"/>
      <c r="E588" s="343" t="s">
        <v>127</v>
      </c>
      <c r="F588" s="65"/>
      <c r="G588" s="378" t="s">
        <v>481</v>
      </c>
      <c r="H588" s="58" t="s">
        <v>118</v>
      </c>
      <c r="I588" s="66"/>
      <c r="J588" s="66"/>
      <c r="K588" s="66"/>
      <c r="L588" s="60"/>
      <c r="M588" s="60"/>
      <c r="N588" s="49"/>
    </row>
    <row r="589" spans="1:18" ht="20.100000000000001" hidden="1" customHeight="1" x14ac:dyDescent="0.25">
      <c r="A589" s="342"/>
      <c r="B589" s="342"/>
      <c r="C589" s="342"/>
      <c r="D589" s="342"/>
      <c r="E589" s="343"/>
      <c r="F589" s="65" t="s">
        <v>129</v>
      </c>
      <c r="G589" s="378" t="s">
        <v>481</v>
      </c>
      <c r="H589" s="58" t="s">
        <v>118</v>
      </c>
      <c r="I589" s="66"/>
      <c r="J589" s="66"/>
      <c r="K589" s="66"/>
      <c r="L589" s="60"/>
      <c r="M589" s="60"/>
      <c r="N589" s="49"/>
    </row>
    <row r="590" spans="1:18" ht="20.100000000000001" hidden="1" customHeight="1" x14ac:dyDescent="0.25">
      <c r="A590" s="342"/>
      <c r="B590" s="342"/>
      <c r="C590" s="342"/>
      <c r="D590" s="342"/>
      <c r="E590" s="343" t="s">
        <v>119</v>
      </c>
      <c r="F590" s="65"/>
      <c r="G590" s="378" t="s">
        <v>481</v>
      </c>
      <c r="H590" s="58" t="s">
        <v>382</v>
      </c>
      <c r="I590" s="66">
        <f>I591+I592</f>
        <v>500</v>
      </c>
      <c r="J590" s="66">
        <f>J591+J592</f>
        <v>0</v>
      </c>
      <c r="K590" s="66">
        <f>K591+K592</f>
        <v>500</v>
      </c>
      <c r="L590" s="66">
        <f t="shared" ref="L590:M590" si="88">L591+L592</f>
        <v>500</v>
      </c>
      <c r="M590" s="66">
        <f t="shared" si="88"/>
        <v>500</v>
      </c>
      <c r="N590" s="49"/>
      <c r="Q590" s="29"/>
      <c r="R590" s="29"/>
    </row>
    <row r="591" spans="1:18" ht="20.100000000000001" hidden="1" customHeight="1" x14ac:dyDescent="0.25">
      <c r="A591" s="342"/>
      <c r="B591" s="342"/>
      <c r="C591" s="342"/>
      <c r="D591" s="342"/>
      <c r="E591" s="343"/>
      <c r="F591" s="65" t="s">
        <v>121</v>
      </c>
      <c r="G591" s="378" t="s">
        <v>481</v>
      </c>
      <c r="H591" s="58" t="s">
        <v>382</v>
      </c>
      <c r="I591" s="66">
        <v>250</v>
      </c>
      <c r="J591" s="66">
        <f>K591-I591</f>
        <v>0</v>
      </c>
      <c r="K591" s="66">
        <v>250</v>
      </c>
      <c r="L591" s="60">
        <v>250</v>
      </c>
      <c r="M591" s="60">
        <v>250</v>
      </c>
      <c r="N591" s="49"/>
      <c r="Q591" s="29"/>
      <c r="R591" s="29"/>
    </row>
    <row r="592" spans="1:18" ht="20.100000000000001" hidden="1" customHeight="1" x14ac:dyDescent="0.25">
      <c r="A592" s="342"/>
      <c r="B592" s="342"/>
      <c r="C592" s="342"/>
      <c r="D592" s="342"/>
      <c r="E592" s="343"/>
      <c r="F592" s="65" t="s">
        <v>122</v>
      </c>
      <c r="G592" s="378" t="s">
        <v>481</v>
      </c>
      <c r="H592" s="58" t="s">
        <v>323</v>
      </c>
      <c r="I592" s="66">
        <v>250</v>
      </c>
      <c r="J592" s="66">
        <f>K592-I592</f>
        <v>0</v>
      </c>
      <c r="K592" s="66">
        <v>250</v>
      </c>
      <c r="L592" s="60">
        <v>250</v>
      </c>
      <c r="M592" s="60">
        <v>250</v>
      </c>
      <c r="N592" s="49"/>
      <c r="Q592" s="29"/>
      <c r="R592" s="29"/>
    </row>
    <row r="593" spans="1:18" ht="20.100000000000001" hidden="1" customHeight="1" x14ac:dyDescent="0.25">
      <c r="A593" s="342"/>
      <c r="B593" s="342"/>
      <c r="C593" s="342"/>
      <c r="D593" s="342"/>
      <c r="E593" s="343" t="s">
        <v>130</v>
      </c>
      <c r="F593" s="65"/>
      <c r="G593" s="378" t="s">
        <v>481</v>
      </c>
      <c r="H593" s="65" t="s">
        <v>131</v>
      </c>
      <c r="I593" s="66">
        <f>I594</f>
        <v>200</v>
      </c>
      <c r="J593" s="66">
        <f>J594</f>
        <v>0</v>
      </c>
      <c r="K593" s="66">
        <f>K594</f>
        <v>200</v>
      </c>
      <c r="L593" s="60">
        <f>L594</f>
        <v>500</v>
      </c>
      <c r="M593" s="60">
        <f>M594</f>
        <v>500</v>
      </c>
      <c r="N593" s="49"/>
      <c r="Q593" s="29"/>
      <c r="R593" s="29"/>
    </row>
    <row r="594" spans="1:18" ht="20.100000000000001" hidden="1" customHeight="1" x14ac:dyDescent="0.25">
      <c r="A594" s="342"/>
      <c r="B594" s="342"/>
      <c r="C594" s="342"/>
      <c r="D594" s="342"/>
      <c r="E594" s="343"/>
      <c r="F594" s="65" t="s">
        <v>132</v>
      </c>
      <c r="G594" s="378" t="s">
        <v>481</v>
      </c>
      <c r="H594" s="65" t="s">
        <v>131</v>
      </c>
      <c r="I594" s="59">
        <v>200</v>
      </c>
      <c r="J594" s="59">
        <f>K594-I594</f>
        <v>0</v>
      </c>
      <c r="K594" s="59">
        <v>200</v>
      </c>
      <c r="L594" s="60">
        <v>500</v>
      </c>
      <c r="M594" s="60">
        <v>500</v>
      </c>
      <c r="N594" s="49"/>
      <c r="Q594" s="29"/>
      <c r="R594" s="29"/>
    </row>
    <row r="595" spans="1:18" ht="20.100000000000001" hidden="1" customHeight="1" x14ac:dyDescent="0.25">
      <c r="A595" s="342"/>
      <c r="B595" s="342"/>
      <c r="C595" s="342"/>
      <c r="D595" s="342">
        <v>3222</v>
      </c>
      <c r="E595" s="342"/>
      <c r="F595" s="57"/>
      <c r="G595" s="378" t="s">
        <v>481</v>
      </c>
      <c r="H595" s="65" t="s">
        <v>29</v>
      </c>
      <c r="I595" s="59">
        <f>I596+I598</f>
        <v>2900</v>
      </c>
      <c r="J595" s="59">
        <f>J596+J598</f>
        <v>0</v>
      </c>
      <c r="K595" s="59">
        <f>K596+K598</f>
        <v>2900</v>
      </c>
      <c r="L595" s="60">
        <f>L596+L598</f>
        <v>2500</v>
      </c>
      <c r="M595" s="60">
        <f>M596+M598</f>
        <v>4500</v>
      </c>
      <c r="N595" s="49"/>
      <c r="Q595" s="29"/>
      <c r="R595" s="29"/>
    </row>
    <row r="596" spans="1:18" ht="20.100000000000001" hidden="1" customHeight="1" x14ac:dyDescent="0.25">
      <c r="A596" s="342"/>
      <c r="B596" s="342"/>
      <c r="C596" s="342"/>
      <c r="D596" s="342"/>
      <c r="E596" s="343" t="s">
        <v>136</v>
      </c>
      <c r="F596" s="65"/>
      <c r="G596" s="378" t="s">
        <v>481</v>
      </c>
      <c r="H596" s="65" t="s">
        <v>137</v>
      </c>
      <c r="I596" s="59">
        <f>I597</f>
        <v>700</v>
      </c>
      <c r="J596" s="59">
        <f>J597</f>
        <v>0</v>
      </c>
      <c r="K596" s="59">
        <f>K597</f>
        <v>700</v>
      </c>
      <c r="L596" s="60">
        <f>L597</f>
        <v>0</v>
      </c>
      <c r="M596" s="60">
        <f>M597</f>
        <v>1000</v>
      </c>
      <c r="N596" s="49"/>
      <c r="Q596" s="29"/>
      <c r="R596" s="29"/>
    </row>
    <row r="597" spans="1:18" ht="20.100000000000001" hidden="1" customHeight="1" x14ac:dyDescent="0.25">
      <c r="A597" s="342"/>
      <c r="B597" s="342"/>
      <c r="C597" s="342"/>
      <c r="D597" s="342"/>
      <c r="E597" s="343"/>
      <c r="F597" s="65" t="s">
        <v>138</v>
      </c>
      <c r="G597" s="378" t="s">
        <v>481</v>
      </c>
      <c r="H597" s="65" t="s">
        <v>137</v>
      </c>
      <c r="I597" s="59">
        <v>700</v>
      </c>
      <c r="J597" s="59">
        <f>K597-I597</f>
        <v>0</v>
      </c>
      <c r="K597" s="59">
        <v>700</v>
      </c>
      <c r="L597" s="60">
        <v>0</v>
      </c>
      <c r="M597" s="60">
        <v>1000</v>
      </c>
      <c r="N597" s="49"/>
      <c r="Q597" s="29"/>
      <c r="R597" s="29"/>
    </row>
    <row r="598" spans="1:18" ht="20.100000000000001" hidden="1" customHeight="1" x14ac:dyDescent="0.25">
      <c r="A598" s="342"/>
      <c r="B598" s="342"/>
      <c r="C598" s="342"/>
      <c r="D598" s="342"/>
      <c r="E598" s="343" t="s">
        <v>139</v>
      </c>
      <c r="F598" s="65"/>
      <c r="G598" s="378" t="s">
        <v>481</v>
      </c>
      <c r="H598" s="65" t="s">
        <v>140</v>
      </c>
      <c r="I598" s="59">
        <f>I599</f>
        <v>2200</v>
      </c>
      <c r="J598" s="59">
        <f>J599</f>
        <v>0</v>
      </c>
      <c r="K598" s="59">
        <f>K599</f>
        <v>2200</v>
      </c>
      <c r="L598" s="60">
        <f>L599</f>
        <v>2500</v>
      </c>
      <c r="M598" s="60">
        <f>M599</f>
        <v>3500</v>
      </c>
      <c r="N598" s="49"/>
      <c r="P598" s="63"/>
      <c r="Q598" s="29"/>
      <c r="R598" s="29"/>
    </row>
    <row r="599" spans="1:18" ht="20.100000000000001" hidden="1" customHeight="1" x14ac:dyDescent="0.25">
      <c r="A599" s="342"/>
      <c r="B599" s="342"/>
      <c r="C599" s="342"/>
      <c r="D599" s="342"/>
      <c r="E599" s="343"/>
      <c r="F599" s="65" t="s">
        <v>141</v>
      </c>
      <c r="G599" s="378" t="s">
        <v>481</v>
      </c>
      <c r="H599" s="65" t="s">
        <v>140</v>
      </c>
      <c r="I599" s="59">
        <v>2200</v>
      </c>
      <c r="J599" s="59">
        <f>K599-I599</f>
        <v>0</v>
      </c>
      <c r="K599" s="59">
        <v>2200</v>
      </c>
      <c r="L599" s="60">
        <v>2500</v>
      </c>
      <c r="M599" s="60">
        <v>3500</v>
      </c>
      <c r="N599" s="49"/>
      <c r="P599" s="63"/>
      <c r="Q599" s="29"/>
      <c r="R599" s="29"/>
    </row>
    <row r="600" spans="1:18" ht="20.100000000000001" hidden="1" customHeight="1" x14ac:dyDescent="0.25">
      <c r="A600" s="342"/>
      <c r="B600" s="342"/>
      <c r="C600" s="342"/>
      <c r="D600" s="356">
        <v>3223</v>
      </c>
      <c r="E600" s="356"/>
      <c r="F600" s="98"/>
      <c r="G600" s="378" t="s">
        <v>481</v>
      </c>
      <c r="H600" s="99" t="s">
        <v>30</v>
      </c>
      <c r="I600" s="59">
        <f>I601+I604</f>
        <v>3000</v>
      </c>
      <c r="J600" s="59">
        <f>J601+J604</f>
        <v>0</v>
      </c>
      <c r="K600" s="59">
        <f>K601+K604</f>
        <v>3000</v>
      </c>
      <c r="L600" s="60">
        <f>L601+L604</f>
        <v>7000</v>
      </c>
      <c r="M600" s="60">
        <f>M601+M604</f>
        <v>7000</v>
      </c>
      <c r="N600" s="49"/>
      <c r="Q600" s="29"/>
      <c r="R600" s="29"/>
    </row>
    <row r="601" spans="1:18" ht="20.100000000000001" hidden="1" customHeight="1" x14ac:dyDescent="0.25">
      <c r="A601" s="342"/>
      <c r="B601" s="342"/>
      <c r="C601" s="342"/>
      <c r="D601" s="356"/>
      <c r="E601" s="343" t="s">
        <v>142</v>
      </c>
      <c r="F601" s="65"/>
      <c r="G601" s="378" t="s">
        <v>481</v>
      </c>
      <c r="H601" s="65" t="s">
        <v>143</v>
      </c>
      <c r="I601" s="59">
        <f>I602+I603</f>
        <v>2000</v>
      </c>
      <c r="J601" s="59">
        <f>J602+J603</f>
        <v>0</v>
      </c>
      <c r="K601" s="59">
        <f>K602+K603</f>
        <v>2000</v>
      </c>
      <c r="L601" s="60">
        <f>L602+L603</f>
        <v>4000</v>
      </c>
      <c r="M601" s="60">
        <f>M602+M603</f>
        <v>4000</v>
      </c>
      <c r="N601" s="49"/>
      <c r="Q601" s="29"/>
      <c r="R601" s="29"/>
    </row>
    <row r="602" spans="1:18" ht="20.100000000000001" hidden="1" customHeight="1" x14ac:dyDescent="0.25">
      <c r="A602" s="342"/>
      <c r="B602" s="342"/>
      <c r="C602" s="342"/>
      <c r="D602" s="356"/>
      <c r="E602" s="343"/>
      <c r="F602" s="65" t="s">
        <v>144</v>
      </c>
      <c r="G602" s="378" t="s">
        <v>481</v>
      </c>
      <c r="H602" s="65" t="s">
        <v>143</v>
      </c>
      <c r="I602" s="66">
        <v>1000</v>
      </c>
      <c r="J602" s="66">
        <f>K602-I602</f>
        <v>0</v>
      </c>
      <c r="K602" s="66">
        <v>1000</v>
      </c>
      <c r="L602" s="60">
        <v>2000</v>
      </c>
      <c r="M602" s="60">
        <v>2000</v>
      </c>
      <c r="N602" s="49"/>
      <c r="Q602" s="29"/>
      <c r="R602" s="29"/>
    </row>
    <row r="603" spans="1:18" ht="20.100000000000001" hidden="1" customHeight="1" x14ac:dyDescent="0.25">
      <c r="A603" s="342"/>
      <c r="B603" s="342"/>
      <c r="C603" s="342"/>
      <c r="D603" s="356"/>
      <c r="E603" s="343"/>
      <c r="F603" s="65" t="s">
        <v>145</v>
      </c>
      <c r="G603" s="378" t="s">
        <v>481</v>
      </c>
      <c r="H603" s="65" t="s">
        <v>325</v>
      </c>
      <c r="I603" s="59">
        <v>1000</v>
      </c>
      <c r="J603" s="59">
        <f>K603-I603</f>
        <v>0</v>
      </c>
      <c r="K603" s="59">
        <v>1000</v>
      </c>
      <c r="L603" s="60">
        <v>2000</v>
      </c>
      <c r="M603" s="60">
        <v>2000</v>
      </c>
      <c r="N603" s="49"/>
      <c r="Q603" s="29"/>
      <c r="R603" s="29"/>
    </row>
    <row r="604" spans="1:18" ht="20.100000000000001" hidden="1" customHeight="1" x14ac:dyDescent="0.25">
      <c r="A604" s="342"/>
      <c r="B604" s="342"/>
      <c r="C604" s="342"/>
      <c r="D604" s="356"/>
      <c r="E604" s="343" t="s">
        <v>147</v>
      </c>
      <c r="F604" s="65"/>
      <c r="G604" s="378" t="s">
        <v>481</v>
      </c>
      <c r="H604" s="65" t="s">
        <v>148</v>
      </c>
      <c r="I604" s="59">
        <f>I605</f>
        <v>1000</v>
      </c>
      <c r="J604" s="59">
        <f>J605</f>
        <v>0</v>
      </c>
      <c r="K604" s="59">
        <f>K605</f>
        <v>1000</v>
      </c>
      <c r="L604" s="60">
        <f>L605</f>
        <v>3000</v>
      </c>
      <c r="M604" s="60">
        <f>M605</f>
        <v>3000</v>
      </c>
      <c r="N604" s="49"/>
      <c r="Q604" s="29"/>
      <c r="R604" s="29"/>
    </row>
    <row r="605" spans="1:18" ht="20.100000000000001" hidden="1" customHeight="1" x14ac:dyDescent="0.25">
      <c r="A605" s="342"/>
      <c r="B605" s="342"/>
      <c r="C605" s="342"/>
      <c r="D605" s="356"/>
      <c r="E605" s="343"/>
      <c r="F605" s="65" t="s">
        <v>149</v>
      </c>
      <c r="G605" s="378">
        <v>31</v>
      </c>
      <c r="H605" s="65" t="s">
        <v>148</v>
      </c>
      <c r="I605" s="59">
        <v>1000</v>
      </c>
      <c r="J605" s="59">
        <f>K605-I605</f>
        <v>0</v>
      </c>
      <c r="K605" s="59">
        <v>1000</v>
      </c>
      <c r="L605" s="60">
        <v>3000</v>
      </c>
      <c r="M605" s="60">
        <v>3000</v>
      </c>
      <c r="N605" s="49"/>
      <c r="Q605" s="29"/>
      <c r="R605" s="29"/>
    </row>
    <row r="606" spans="1:18" ht="20.100000000000001" hidden="1" customHeight="1" x14ac:dyDescent="0.25">
      <c r="A606" s="342"/>
      <c r="B606" s="342"/>
      <c r="C606" s="342"/>
      <c r="D606" s="356"/>
      <c r="E606" s="343" t="s">
        <v>150</v>
      </c>
      <c r="F606" s="65"/>
      <c r="G606" s="378" t="s">
        <v>481</v>
      </c>
      <c r="H606" s="65" t="s">
        <v>151</v>
      </c>
      <c r="I606" s="59"/>
      <c r="J606" s="59"/>
      <c r="K606" s="59"/>
      <c r="L606" s="54"/>
      <c r="M606" s="54"/>
      <c r="N606" s="49"/>
    </row>
    <row r="607" spans="1:18" ht="20.100000000000001" hidden="1" customHeight="1" x14ac:dyDescent="0.25">
      <c r="A607" s="342"/>
      <c r="B607" s="342"/>
      <c r="C607" s="342"/>
      <c r="D607" s="356"/>
      <c r="E607" s="343"/>
      <c r="F607" s="65" t="s">
        <v>152</v>
      </c>
      <c r="G607" s="378" t="s">
        <v>481</v>
      </c>
      <c r="H607" s="65" t="s">
        <v>151</v>
      </c>
      <c r="I607" s="59"/>
      <c r="J607" s="59"/>
      <c r="K607" s="59"/>
      <c r="L607" s="54"/>
      <c r="M607" s="54"/>
      <c r="N607" s="49"/>
    </row>
    <row r="608" spans="1:18" s="280" customFormat="1" ht="20.100000000000001" customHeight="1" x14ac:dyDescent="0.25">
      <c r="A608" s="341"/>
      <c r="B608" s="341"/>
      <c r="C608" s="341">
        <v>323</v>
      </c>
      <c r="D608" s="341"/>
      <c r="E608" s="341"/>
      <c r="F608" s="44"/>
      <c r="G608" s="378" t="s">
        <v>481</v>
      </c>
      <c r="H608" s="75" t="s">
        <v>34</v>
      </c>
      <c r="I608" s="47">
        <f>I612+I620+I623+I609</f>
        <v>2750</v>
      </c>
      <c r="J608" s="47">
        <f>J612+J620+J623+J609</f>
        <v>0</v>
      </c>
      <c r="K608" s="47">
        <f>K612+K620+K623+K609</f>
        <v>2750</v>
      </c>
      <c r="L608" s="281">
        <f t="shared" ref="L608:M608" si="89">L612+L620+L623+L609</f>
        <v>4600</v>
      </c>
      <c r="M608" s="281">
        <f t="shared" si="89"/>
        <v>7800</v>
      </c>
      <c r="N608" s="49"/>
      <c r="O608" s="278"/>
      <c r="P608" s="279"/>
      <c r="Q608" s="286"/>
      <c r="R608" s="279"/>
    </row>
    <row r="609" spans="1:18" s="39" customFormat="1" ht="20.100000000000001" hidden="1" customHeight="1" x14ac:dyDescent="0.25">
      <c r="A609" s="341"/>
      <c r="B609" s="341"/>
      <c r="C609" s="341"/>
      <c r="D609" s="342">
        <v>3232</v>
      </c>
      <c r="E609" s="342"/>
      <c r="F609" s="57"/>
      <c r="G609" s="378" t="s">
        <v>481</v>
      </c>
      <c r="H609" s="65" t="s">
        <v>36</v>
      </c>
      <c r="I609" s="59">
        <f t="shared" ref="I609:K610" si="90">I610</f>
        <v>0</v>
      </c>
      <c r="J609" s="59">
        <f t="shared" si="90"/>
        <v>0</v>
      </c>
      <c r="K609" s="59">
        <f t="shared" si="90"/>
        <v>0</v>
      </c>
      <c r="L609" s="66">
        <f t="shared" ref="L609:M609" si="91">L610</f>
        <v>1800</v>
      </c>
      <c r="M609" s="66">
        <f t="shared" si="91"/>
        <v>5000</v>
      </c>
      <c r="N609" s="49"/>
      <c r="O609" s="36"/>
      <c r="P609" s="37"/>
      <c r="Q609" s="52"/>
      <c r="R609" s="38"/>
    </row>
    <row r="610" spans="1:18" s="39" customFormat="1" ht="30" hidden="1" customHeight="1" x14ac:dyDescent="0.25">
      <c r="A610" s="341"/>
      <c r="B610" s="341"/>
      <c r="C610" s="341"/>
      <c r="D610" s="342"/>
      <c r="E610" s="342">
        <v>32322</v>
      </c>
      <c r="F610" s="57"/>
      <c r="G610" s="378" t="s">
        <v>481</v>
      </c>
      <c r="H610" s="65" t="s">
        <v>381</v>
      </c>
      <c r="I610" s="59">
        <f t="shared" si="90"/>
        <v>0</v>
      </c>
      <c r="J610" s="59">
        <f t="shared" si="90"/>
        <v>0</v>
      </c>
      <c r="K610" s="59">
        <f t="shared" si="90"/>
        <v>0</v>
      </c>
      <c r="L610" s="66">
        <f t="shared" ref="L610:M610" si="92">L611</f>
        <v>1800</v>
      </c>
      <c r="M610" s="66">
        <f t="shared" si="92"/>
        <v>5000</v>
      </c>
      <c r="N610" s="49"/>
      <c r="O610" s="36"/>
      <c r="P610" s="37"/>
      <c r="Q610" s="52"/>
      <c r="R610" s="38"/>
    </row>
    <row r="611" spans="1:18" s="39" customFormat="1" ht="30" hidden="1" customHeight="1" x14ac:dyDescent="0.25">
      <c r="A611" s="341"/>
      <c r="B611" s="341"/>
      <c r="C611" s="341"/>
      <c r="D611" s="342"/>
      <c r="E611" s="342"/>
      <c r="F611" s="57">
        <v>323220</v>
      </c>
      <c r="G611" s="378" t="s">
        <v>481</v>
      </c>
      <c r="H611" s="58" t="s">
        <v>381</v>
      </c>
      <c r="I611" s="66">
        <v>0</v>
      </c>
      <c r="J611" s="66">
        <f>K611-I611</f>
        <v>0</v>
      </c>
      <c r="K611" s="66">
        <v>0</v>
      </c>
      <c r="L611" s="60">
        <v>1800</v>
      </c>
      <c r="M611" s="60">
        <v>5000</v>
      </c>
      <c r="N611" s="49"/>
      <c r="O611" s="36"/>
      <c r="P611" s="37"/>
      <c r="Q611" s="52"/>
      <c r="R611" s="38"/>
    </row>
    <row r="612" spans="1:18" ht="20.100000000000001" hidden="1" customHeight="1" x14ac:dyDescent="0.25">
      <c r="A612" s="342"/>
      <c r="B612" s="342"/>
      <c r="C612" s="342"/>
      <c r="D612" s="342">
        <v>3233</v>
      </c>
      <c r="E612" s="342"/>
      <c r="F612" s="57"/>
      <c r="G612" s="378" t="s">
        <v>481</v>
      </c>
      <c r="H612" s="58" t="s">
        <v>37</v>
      </c>
      <c r="I612" s="66">
        <f t="shared" ref="I612:M613" si="93">I613</f>
        <v>250</v>
      </c>
      <c r="J612" s="66">
        <f t="shared" si="93"/>
        <v>0</v>
      </c>
      <c r="K612" s="66">
        <f t="shared" si="93"/>
        <v>250</v>
      </c>
      <c r="L612" s="60">
        <f t="shared" si="93"/>
        <v>300</v>
      </c>
      <c r="M612" s="60">
        <f t="shared" si="93"/>
        <v>300</v>
      </c>
      <c r="N612" s="49"/>
    </row>
    <row r="613" spans="1:18" ht="20.100000000000001" hidden="1" customHeight="1" x14ac:dyDescent="0.25">
      <c r="A613" s="342"/>
      <c r="B613" s="342"/>
      <c r="C613" s="342"/>
      <c r="D613" s="342"/>
      <c r="E613" s="343" t="s">
        <v>183</v>
      </c>
      <c r="F613" s="65"/>
      <c r="G613" s="378" t="s">
        <v>481</v>
      </c>
      <c r="H613" s="58" t="s">
        <v>37</v>
      </c>
      <c r="I613" s="66">
        <f t="shared" si="93"/>
        <v>250</v>
      </c>
      <c r="J613" s="66">
        <f t="shared" si="93"/>
        <v>0</v>
      </c>
      <c r="K613" s="66">
        <f t="shared" si="93"/>
        <v>250</v>
      </c>
      <c r="L613" s="60">
        <f t="shared" si="93"/>
        <v>300</v>
      </c>
      <c r="M613" s="60">
        <f t="shared" si="93"/>
        <v>300</v>
      </c>
      <c r="N613" s="49"/>
    </row>
    <row r="614" spans="1:18" ht="20.100000000000001" hidden="1" customHeight="1" x14ac:dyDescent="0.25">
      <c r="A614" s="342"/>
      <c r="B614" s="342"/>
      <c r="C614" s="342"/>
      <c r="D614" s="342"/>
      <c r="E614" s="343"/>
      <c r="F614" s="65" t="s">
        <v>185</v>
      </c>
      <c r="G614" s="378" t="s">
        <v>481</v>
      </c>
      <c r="H614" s="58" t="s">
        <v>184</v>
      </c>
      <c r="I614" s="66">
        <v>250</v>
      </c>
      <c r="J614" s="66">
        <f>K614-I614</f>
        <v>0</v>
      </c>
      <c r="K614" s="66">
        <v>250</v>
      </c>
      <c r="L614" s="60">
        <v>300</v>
      </c>
      <c r="M614" s="60">
        <v>300</v>
      </c>
      <c r="N614" s="49"/>
    </row>
    <row r="615" spans="1:18" ht="20.100000000000001" hidden="1" customHeight="1" x14ac:dyDescent="0.25">
      <c r="A615" s="342"/>
      <c r="B615" s="342"/>
      <c r="C615" s="342"/>
      <c r="D615" s="342">
        <v>3236</v>
      </c>
      <c r="E615" s="342"/>
      <c r="F615" s="57"/>
      <c r="G615" s="378" t="s">
        <v>481</v>
      </c>
      <c r="H615" s="58" t="s">
        <v>40</v>
      </c>
      <c r="I615" s="66"/>
      <c r="J615" s="66"/>
      <c r="K615" s="66"/>
      <c r="L615" s="60"/>
      <c r="M615" s="60"/>
      <c r="N615" s="49"/>
    </row>
    <row r="616" spans="1:18" ht="20.100000000000001" hidden="1" customHeight="1" x14ac:dyDescent="0.25">
      <c r="A616" s="342"/>
      <c r="B616" s="342"/>
      <c r="C616" s="342"/>
      <c r="D616" s="342"/>
      <c r="E616" s="343" t="s">
        <v>203</v>
      </c>
      <c r="F616" s="65"/>
      <c r="G616" s="378" t="s">
        <v>481</v>
      </c>
      <c r="H616" s="65" t="s">
        <v>204</v>
      </c>
      <c r="I616" s="66"/>
      <c r="J616" s="66"/>
      <c r="K616" s="66"/>
      <c r="L616" s="60"/>
      <c r="M616" s="60"/>
      <c r="N616" s="49"/>
    </row>
    <row r="617" spans="1:18" ht="20.100000000000001" hidden="1" customHeight="1" x14ac:dyDescent="0.25">
      <c r="A617" s="342"/>
      <c r="B617" s="342"/>
      <c r="C617" s="342"/>
      <c r="D617" s="342"/>
      <c r="E617" s="343"/>
      <c r="F617" s="65" t="s">
        <v>205</v>
      </c>
      <c r="G617" s="378" t="s">
        <v>481</v>
      </c>
      <c r="H617" s="65" t="s">
        <v>204</v>
      </c>
      <c r="I617" s="66"/>
      <c r="J617" s="66"/>
      <c r="K617" s="66"/>
      <c r="L617" s="60"/>
      <c r="M617" s="60"/>
      <c r="N617" s="49"/>
    </row>
    <row r="618" spans="1:18" ht="20.100000000000001" hidden="1" customHeight="1" x14ac:dyDescent="0.25">
      <c r="A618" s="342"/>
      <c r="B618" s="342"/>
      <c r="C618" s="342"/>
      <c r="D618" s="342"/>
      <c r="E618" s="343" t="s">
        <v>206</v>
      </c>
      <c r="F618" s="65"/>
      <c r="G618" s="378" t="s">
        <v>481</v>
      </c>
      <c r="H618" s="65" t="s">
        <v>207</v>
      </c>
      <c r="I618" s="66"/>
      <c r="J618" s="66"/>
      <c r="K618" s="66"/>
      <c r="L618" s="60"/>
      <c r="M618" s="60"/>
      <c r="N618" s="49"/>
    </row>
    <row r="619" spans="1:18" ht="20.100000000000001" hidden="1" customHeight="1" x14ac:dyDescent="0.25">
      <c r="A619" s="342"/>
      <c r="B619" s="342"/>
      <c r="C619" s="342"/>
      <c r="D619" s="342"/>
      <c r="E619" s="343"/>
      <c r="F619" s="65" t="s">
        <v>208</v>
      </c>
      <c r="G619" s="378" t="s">
        <v>481</v>
      </c>
      <c r="H619" s="65" t="s">
        <v>207</v>
      </c>
      <c r="I619" s="66"/>
      <c r="J619" s="66"/>
      <c r="K619" s="66"/>
      <c r="L619" s="60"/>
      <c r="M619" s="60"/>
      <c r="N619" s="49"/>
    </row>
    <row r="620" spans="1:18" ht="20.100000000000001" hidden="1" customHeight="1" x14ac:dyDescent="0.25">
      <c r="A620" s="342"/>
      <c r="B620" s="342"/>
      <c r="C620" s="342"/>
      <c r="D620" s="356">
        <v>3238</v>
      </c>
      <c r="E620" s="356"/>
      <c r="F620" s="98"/>
      <c r="G620" s="378" t="s">
        <v>481</v>
      </c>
      <c r="H620" s="100" t="s">
        <v>41</v>
      </c>
      <c r="I620" s="66">
        <f t="shared" ref="I620:M621" si="94">I621</f>
        <v>1250</v>
      </c>
      <c r="J620" s="66">
        <f t="shared" si="94"/>
        <v>0</v>
      </c>
      <c r="K620" s="66">
        <f t="shared" si="94"/>
        <v>1250</v>
      </c>
      <c r="L620" s="60">
        <f t="shared" si="94"/>
        <v>1250</v>
      </c>
      <c r="M620" s="60">
        <f t="shared" si="94"/>
        <v>1250</v>
      </c>
      <c r="N620" s="49"/>
    </row>
    <row r="621" spans="1:18" ht="20.100000000000001" hidden="1" customHeight="1" x14ac:dyDescent="0.25">
      <c r="A621" s="342"/>
      <c r="B621" s="342"/>
      <c r="C621" s="342"/>
      <c r="D621" s="356"/>
      <c r="E621" s="343" t="s">
        <v>220</v>
      </c>
      <c r="F621" s="65"/>
      <c r="G621" s="378" t="s">
        <v>481</v>
      </c>
      <c r="H621" s="65" t="s">
        <v>221</v>
      </c>
      <c r="I621" s="66">
        <f t="shared" si="94"/>
        <v>1250</v>
      </c>
      <c r="J621" s="66">
        <f t="shared" si="94"/>
        <v>0</v>
      </c>
      <c r="K621" s="66">
        <f t="shared" si="94"/>
        <v>1250</v>
      </c>
      <c r="L621" s="60">
        <f t="shared" si="94"/>
        <v>1250</v>
      </c>
      <c r="M621" s="60">
        <f t="shared" si="94"/>
        <v>1250</v>
      </c>
      <c r="N621" s="49"/>
    </row>
    <row r="622" spans="1:18" ht="20.100000000000001" hidden="1" customHeight="1" x14ac:dyDescent="0.25">
      <c r="A622" s="342"/>
      <c r="B622" s="342"/>
      <c r="C622" s="342"/>
      <c r="D622" s="356"/>
      <c r="E622" s="343"/>
      <c r="F622" s="65" t="s">
        <v>222</v>
      </c>
      <c r="G622" s="378" t="s">
        <v>481</v>
      </c>
      <c r="H622" s="65" t="s">
        <v>221</v>
      </c>
      <c r="I622" s="66">
        <v>1250</v>
      </c>
      <c r="J622" s="66">
        <f>K622-I622</f>
        <v>0</v>
      </c>
      <c r="K622" s="66">
        <v>1250</v>
      </c>
      <c r="L622" s="60">
        <v>1250</v>
      </c>
      <c r="M622" s="60">
        <v>1250</v>
      </c>
      <c r="N622" s="49"/>
      <c r="Q622" s="29"/>
      <c r="R622" s="29"/>
    </row>
    <row r="623" spans="1:18" ht="20.100000000000001" hidden="1" customHeight="1" x14ac:dyDescent="0.25">
      <c r="A623" s="342"/>
      <c r="B623" s="342"/>
      <c r="C623" s="342"/>
      <c r="D623" s="356">
        <v>3239</v>
      </c>
      <c r="E623" s="356"/>
      <c r="F623" s="98"/>
      <c r="G623" s="378" t="s">
        <v>481</v>
      </c>
      <c r="H623" s="100" t="s">
        <v>42</v>
      </c>
      <c r="I623" s="66">
        <f>I628</f>
        <v>1250</v>
      </c>
      <c r="J623" s="66">
        <f>J628</f>
        <v>0</v>
      </c>
      <c r="K623" s="66">
        <f>K628</f>
        <v>1250</v>
      </c>
      <c r="L623" s="60">
        <f>L628</f>
        <v>1250</v>
      </c>
      <c r="M623" s="60">
        <f>M628</f>
        <v>1250</v>
      </c>
      <c r="N623" s="49"/>
      <c r="Q623" s="29"/>
      <c r="R623" s="29"/>
    </row>
    <row r="624" spans="1:18" ht="30" hidden="1" customHeight="1" x14ac:dyDescent="0.25">
      <c r="A624" s="342"/>
      <c r="B624" s="342"/>
      <c r="C624" s="342"/>
      <c r="D624" s="356"/>
      <c r="E624" s="343" t="s">
        <v>223</v>
      </c>
      <c r="F624" s="65"/>
      <c r="G624" s="378" t="s">
        <v>481</v>
      </c>
      <c r="H624" s="65" t="s">
        <v>224</v>
      </c>
      <c r="I624" s="66"/>
      <c r="J624" s="66"/>
      <c r="K624" s="66"/>
      <c r="L624" s="60"/>
      <c r="M624" s="60"/>
      <c r="N624" s="49"/>
      <c r="Q624" s="29"/>
      <c r="R624" s="29"/>
    </row>
    <row r="625" spans="1:18" ht="30" hidden="1" customHeight="1" x14ac:dyDescent="0.25">
      <c r="A625" s="342"/>
      <c r="B625" s="342"/>
      <c r="C625" s="342"/>
      <c r="D625" s="356"/>
      <c r="E625" s="343"/>
      <c r="F625" s="65" t="s">
        <v>225</v>
      </c>
      <c r="G625" s="378" t="s">
        <v>481</v>
      </c>
      <c r="H625" s="65" t="s">
        <v>224</v>
      </c>
      <c r="I625" s="66"/>
      <c r="J625" s="66"/>
      <c r="K625" s="66"/>
      <c r="L625" s="60"/>
      <c r="M625" s="60"/>
      <c r="N625" s="49"/>
      <c r="Q625" s="29"/>
      <c r="R625" s="29"/>
    </row>
    <row r="626" spans="1:18" ht="20.100000000000001" hidden="1" customHeight="1" x14ac:dyDescent="0.25">
      <c r="A626" s="342"/>
      <c r="B626" s="342"/>
      <c r="C626" s="342"/>
      <c r="D626" s="356"/>
      <c r="E626" s="343" t="s">
        <v>226</v>
      </c>
      <c r="F626" s="65"/>
      <c r="G626" s="378" t="s">
        <v>481</v>
      </c>
      <c r="H626" s="65" t="s">
        <v>227</v>
      </c>
      <c r="I626" s="66"/>
      <c r="J626" s="66"/>
      <c r="K626" s="66"/>
      <c r="L626" s="60"/>
      <c r="M626" s="60"/>
      <c r="N626" s="49"/>
      <c r="Q626" s="29"/>
      <c r="R626" s="29"/>
    </row>
    <row r="627" spans="1:18" ht="20.100000000000001" hidden="1" customHeight="1" x14ac:dyDescent="0.25">
      <c r="A627" s="342"/>
      <c r="B627" s="342"/>
      <c r="C627" s="342"/>
      <c r="D627" s="356"/>
      <c r="E627" s="343"/>
      <c r="F627" s="65" t="s">
        <v>228</v>
      </c>
      <c r="G627" s="378" t="s">
        <v>481</v>
      </c>
      <c r="H627" s="65" t="s">
        <v>227</v>
      </c>
      <c r="I627" s="66"/>
      <c r="J627" s="66"/>
      <c r="K627" s="66"/>
      <c r="L627" s="60"/>
      <c r="M627" s="60"/>
      <c r="N627" s="49"/>
      <c r="Q627" s="29"/>
      <c r="R627" s="29"/>
    </row>
    <row r="628" spans="1:18" ht="20.100000000000001" hidden="1" customHeight="1" x14ac:dyDescent="0.25">
      <c r="A628" s="342"/>
      <c r="B628" s="342"/>
      <c r="C628" s="342"/>
      <c r="D628" s="356"/>
      <c r="E628" s="343" t="s">
        <v>229</v>
      </c>
      <c r="F628" s="65"/>
      <c r="G628" s="378" t="s">
        <v>481</v>
      </c>
      <c r="H628" s="65" t="s">
        <v>230</v>
      </c>
      <c r="I628" s="66">
        <f>I629</f>
        <v>1250</v>
      </c>
      <c r="J628" s="66">
        <f>J629</f>
        <v>0</v>
      </c>
      <c r="K628" s="66">
        <f>K629</f>
        <v>1250</v>
      </c>
      <c r="L628" s="60">
        <f>L629</f>
        <v>1250</v>
      </c>
      <c r="M628" s="60">
        <f>M629</f>
        <v>1250</v>
      </c>
      <c r="N628" s="49"/>
      <c r="Q628" s="29"/>
      <c r="R628" s="29"/>
    </row>
    <row r="629" spans="1:18" ht="20.100000000000001" hidden="1" customHeight="1" x14ac:dyDescent="0.25">
      <c r="A629" s="342"/>
      <c r="B629" s="342"/>
      <c r="C629" s="342"/>
      <c r="D629" s="356"/>
      <c r="E629" s="343"/>
      <c r="F629" s="65" t="s">
        <v>231</v>
      </c>
      <c r="G629" s="378">
        <v>31</v>
      </c>
      <c r="H629" s="65" t="s">
        <v>230</v>
      </c>
      <c r="I629" s="66">
        <v>1250</v>
      </c>
      <c r="J629" s="66">
        <f>K629-I629</f>
        <v>0</v>
      </c>
      <c r="K629" s="66">
        <v>1250</v>
      </c>
      <c r="L629" s="60">
        <v>1250</v>
      </c>
      <c r="M629" s="60">
        <v>1250</v>
      </c>
      <c r="N629" s="49"/>
      <c r="Q629" s="29"/>
      <c r="R629" s="29"/>
    </row>
    <row r="630" spans="1:18" ht="20.100000000000001" hidden="1" customHeight="1" x14ac:dyDescent="0.25">
      <c r="A630" s="342"/>
      <c r="B630" s="342"/>
      <c r="C630" s="342"/>
      <c r="D630" s="356"/>
      <c r="E630" s="343" t="s">
        <v>232</v>
      </c>
      <c r="F630" s="65"/>
      <c r="G630" s="378" t="s">
        <v>481</v>
      </c>
      <c r="H630" s="65" t="s">
        <v>233</v>
      </c>
      <c r="I630" s="66"/>
      <c r="J630" s="66"/>
      <c r="K630" s="66"/>
      <c r="L630" s="54"/>
      <c r="M630" s="54"/>
      <c r="N630" s="49"/>
      <c r="Q630" s="29"/>
      <c r="R630" s="29"/>
    </row>
    <row r="631" spans="1:18" ht="30" hidden="1" customHeight="1" x14ac:dyDescent="0.25">
      <c r="A631" s="342"/>
      <c r="B631" s="342"/>
      <c r="C631" s="342"/>
      <c r="D631" s="342"/>
      <c r="E631" s="343"/>
      <c r="F631" s="65" t="s">
        <v>234</v>
      </c>
      <c r="G631" s="378" t="s">
        <v>481</v>
      </c>
      <c r="H631" s="65" t="s">
        <v>235</v>
      </c>
      <c r="I631" s="66"/>
      <c r="J631" s="66"/>
      <c r="K631" s="66"/>
      <c r="L631" s="54"/>
      <c r="M631" s="54"/>
      <c r="N631" s="49"/>
      <c r="P631" s="63"/>
      <c r="Q631" s="29"/>
      <c r="R631" s="29"/>
    </row>
    <row r="632" spans="1:18" ht="30" hidden="1" customHeight="1" x14ac:dyDescent="0.25">
      <c r="A632" s="342"/>
      <c r="B632" s="342"/>
      <c r="C632" s="342"/>
      <c r="D632" s="342"/>
      <c r="E632" s="343"/>
      <c r="F632" s="65" t="s">
        <v>236</v>
      </c>
      <c r="G632" s="378" t="s">
        <v>481</v>
      </c>
      <c r="H632" s="65" t="s">
        <v>237</v>
      </c>
      <c r="I632" s="66"/>
      <c r="J632" s="66"/>
      <c r="K632" s="66"/>
      <c r="L632" s="54"/>
      <c r="M632" s="54"/>
      <c r="N632" s="49"/>
      <c r="P632" s="63"/>
      <c r="Q632" s="29"/>
      <c r="R632" s="29"/>
    </row>
    <row r="633" spans="1:18" ht="30" hidden="1" customHeight="1" x14ac:dyDescent="0.25">
      <c r="A633" s="342"/>
      <c r="B633" s="342"/>
      <c r="C633" s="342"/>
      <c r="D633" s="342"/>
      <c r="E633" s="343"/>
      <c r="F633" s="65" t="s">
        <v>238</v>
      </c>
      <c r="G633" s="378" t="s">
        <v>481</v>
      </c>
      <c r="H633" s="65" t="s">
        <v>239</v>
      </c>
      <c r="I633" s="66"/>
      <c r="J633" s="66"/>
      <c r="K633" s="66"/>
      <c r="L633" s="54"/>
      <c r="M633" s="54"/>
      <c r="N633" s="49"/>
      <c r="P633" s="63"/>
      <c r="Q633" s="29"/>
      <c r="R633" s="29"/>
    </row>
    <row r="634" spans="1:18" ht="30" hidden="1" customHeight="1" x14ac:dyDescent="0.25">
      <c r="A634" s="342"/>
      <c r="B634" s="342"/>
      <c r="C634" s="342"/>
      <c r="D634" s="342"/>
      <c r="E634" s="343"/>
      <c r="F634" s="65" t="s">
        <v>240</v>
      </c>
      <c r="G634" s="378" t="s">
        <v>481</v>
      </c>
      <c r="H634" s="65" t="s">
        <v>241</v>
      </c>
      <c r="I634" s="66"/>
      <c r="J634" s="66"/>
      <c r="K634" s="66"/>
      <c r="L634" s="54"/>
      <c r="M634" s="54"/>
      <c r="N634" s="49"/>
      <c r="P634" s="63"/>
      <c r="Q634" s="29"/>
      <c r="R634" s="29"/>
    </row>
    <row r="635" spans="1:18" ht="30" hidden="1" customHeight="1" x14ac:dyDescent="0.25">
      <c r="A635" s="342"/>
      <c r="B635" s="342"/>
      <c r="C635" s="342"/>
      <c r="D635" s="342"/>
      <c r="E635" s="343"/>
      <c r="F635" s="65" t="s">
        <v>242</v>
      </c>
      <c r="G635" s="378" t="s">
        <v>481</v>
      </c>
      <c r="H635" s="65" t="s">
        <v>243</v>
      </c>
      <c r="I635" s="66"/>
      <c r="J635" s="66"/>
      <c r="K635" s="66"/>
      <c r="L635" s="54"/>
      <c r="M635" s="54"/>
      <c r="N635" s="49"/>
      <c r="P635" s="63"/>
      <c r="Q635" s="29"/>
      <c r="R635" s="29"/>
    </row>
    <row r="636" spans="1:18" ht="28.5" customHeight="1" x14ac:dyDescent="0.25">
      <c r="A636" s="398"/>
      <c r="B636" s="398"/>
      <c r="C636" s="398"/>
      <c r="D636" s="398"/>
      <c r="E636" s="398"/>
      <c r="F636" s="300"/>
      <c r="G636" s="402"/>
      <c r="H636" s="300" t="s">
        <v>358</v>
      </c>
      <c r="I636" s="301"/>
      <c r="J636" s="301"/>
      <c r="K636" s="301"/>
      <c r="L636" s="40"/>
      <c r="M636" s="40"/>
      <c r="N636" s="49"/>
      <c r="Q636" s="29"/>
      <c r="R636" s="29"/>
    </row>
    <row r="637" spans="1:18" ht="17.25" customHeight="1" x14ac:dyDescent="0.25">
      <c r="A637" s="341">
        <v>4</v>
      </c>
      <c r="B637" s="342"/>
      <c r="C637" s="342"/>
      <c r="D637" s="356"/>
      <c r="E637" s="343"/>
      <c r="F637" s="65"/>
      <c r="G637" s="386"/>
      <c r="H637" s="75" t="s">
        <v>329</v>
      </c>
      <c r="I637" s="77">
        <f>I638</f>
        <v>3500</v>
      </c>
      <c r="J637" s="77">
        <f t="shared" ref="J637:K637" si="95">J638</f>
        <v>-3500</v>
      </c>
      <c r="K637" s="77">
        <f t="shared" si="95"/>
        <v>0</v>
      </c>
      <c r="L637" s="54"/>
      <c r="M637" s="54"/>
      <c r="N637" s="49"/>
      <c r="Q637" s="29"/>
      <c r="R637" s="29"/>
    </row>
    <row r="638" spans="1:18" ht="29.25" customHeight="1" x14ac:dyDescent="0.25">
      <c r="A638" s="342"/>
      <c r="B638" s="341">
        <v>42</v>
      </c>
      <c r="C638" s="341"/>
      <c r="D638" s="356"/>
      <c r="E638" s="343"/>
      <c r="F638" s="65"/>
      <c r="G638" s="386"/>
      <c r="H638" s="75" t="s">
        <v>63</v>
      </c>
      <c r="I638" s="77">
        <f>I639</f>
        <v>3500</v>
      </c>
      <c r="J638" s="77">
        <f t="shared" ref="J638:K638" si="96">J639</f>
        <v>-3500</v>
      </c>
      <c r="K638" s="77">
        <f t="shared" si="96"/>
        <v>0</v>
      </c>
      <c r="L638" s="54"/>
      <c r="M638" s="54"/>
      <c r="N638" s="49"/>
    </row>
    <row r="639" spans="1:18" ht="17.25" customHeight="1" x14ac:dyDescent="0.25">
      <c r="A639" s="342"/>
      <c r="B639" s="341"/>
      <c r="C639" s="341">
        <v>422</v>
      </c>
      <c r="D639" s="356"/>
      <c r="E639" s="343"/>
      <c r="F639" s="65"/>
      <c r="G639" s="378" t="s">
        <v>481</v>
      </c>
      <c r="H639" s="75" t="s">
        <v>64</v>
      </c>
      <c r="I639" s="77">
        <f>I640</f>
        <v>3500</v>
      </c>
      <c r="J639" s="77">
        <f t="shared" ref="J639:K639" si="97">J640</f>
        <v>-3500</v>
      </c>
      <c r="K639" s="77">
        <f t="shared" si="97"/>
        <v>0</v>
      </c>
      <c r="L639" s="54"/>
      <c r="M639" s="54"/>
      <c r="N639" s="49"/>
    </row>
    <row r="640" spans="1:18" ht="17.25" hidden="1" customHeight="1" x14ac:dyDescent="0.25">
      <c r="A640" s="342"/>
      <c r="B640" s="342"/>
      <c r="C640" s="342"/>
      <c r="D640" s="356">
        <v>4221</v>
      </c>
      <c r="E640" s="343"/>
      <c r="F640" s="65"/>
      <c r="G640" s="386" t="s">
        <v>481</v>
      </c>
      <c r="H640" s="65" t="s">
        <v>65</v>
      </c>
      <c r="I640" s="66">
        <f>I641</f>
        <v>3500</v>
      </c>
      <c r="J640" s="66">
        <f t="shared" ref="J640:K640" si="98">J641</f>
        <v>-3500</v>
      </c>
      <c r="K640" s="66">
        <f t="shared" si="98"/>
        <v>0</v>
      </c>
      <c r="L640" s="54"/>
      <c r="M640" s="54"/>
      <c r="N640" s="49"/>
    </row>
    <row r="641" spans="1:18" ht="17.25" hidden="1" customHeight="1" x14ac:dyDescent="0.25">
      <c r="A641" s="352"/>
      <c r="B641" s="342"/>
      <c r="C641" s="342"/>
      <c r="D641" s="342"/>
      <c r="E641" s="343" t="s">
        <v>333</v>
      </c>
      <c r="F641" s="65"/>
      <c r="G641" s="386" t="s">
        <v>481</v>
      </c>
      <c r="H641" s="65" t="s">
        <v>334</v>
      </c>
      <c r="I641" s="66">
        <f>I642</f>
        <v>3500</v>
      </c>
      <c r="J641" s="66">
        <f t="shared" ref="J641:K641" si="99">J642</f>
        <v>-3500</v>
      </c>
      <c r="K641" s="66">
        <f t="shared" si="99"/>
        <v>0</v>
      </c>
      <c r="L641" s="54"/>
      <c r="M641" s="54"/>
      <c r="N641" s="49"/>
    </row>
    <row r="642" spans="1:18" ht="17.25" hidden="1" customHeight="1" x14ac:dyDescent="0.25">
      <c r="A642" s="352"/>
      <c r="B642" s="342"/>
      <c r="C642" s="342"/>
      <c r="D642" s="342"/>
      <c r="E642" s="343"/>
      <c r="F642" s="65" t="s">
        <v>335</v>
      </c>
      <c r="G642" s="386">
        <v>31</v>
      </c>
      <c r="H642" s="65" t="s">
        <v>334</v>
      </c>
      <c r="I642" s="66">
        <v>3500</v>
      </c>
      <c r="J642" s="66">
        <f>K642-I642</f>
        <v>-3500</v>
      </c>
      <c r="K642" s="66">
        <v>0</v>
      </c>
      <c r="L642" s="54"/>
      <c r="M642" s="54"/>
      <c r="N642" s="49"/>
    </row>
    <row r="643" spans="1:18" ht="17.25" hidden="1" customHeight="1" x14ac:dyDescent="0.25">
      <c r="A643" s="352"/>
      <c r="B643" s="342"/>
      <c r="C643" s="342"/>
      <c r="D643" s="342"/>
      <c r="E643" s="343" t="s">
        <v>336</v>
      </c>
      <c r="F643" s="65"/>
      <c r="G643" s="386" t="s">
        <v>481</v>
      </c>
      <c r="H643" s="65" t="s">
        <v>337</v>
      </c>
      <c r="I643" s="66"/>
      <c r="J643" s="66"/>
      <c r="K643" s="66"/>
      <c r="L643" s="54"/>
      <c r="M643" s="54"/>
      <c r="N643" s="49"/>
    </row>
    <row r="644" spans="1:18" ht="17.25" hidden="1" customHeight="1" x14ac:dyDescent="0.25">
      <c r="A644" s="352"/>
      <c r="B644" s="342"/>
      <c r="C644" s="342"/>
      <c r="D644" s="342"/>
      <c r="E644" s="343"/>
      <c r="F644" s="65" t="s">
        <v>338</v>
      </c>
      <c r="G644" s="386" t="s">
        <v>481</v>
      </c>
      <c r="H644" s="65" t="s">
        <v>337</v>
      </c>
      <c r="I644" s="66"/>
      <c r="J644" s="66"/>
      <c r="K644" s="66"/>
      <c r="L644" s="54"/>
      <c r="M644" s="54"/>
      <c r="N644" s="49"/>
    </row>
    <row r="645" spans="1:18" ht="20.100000000000001" customHeight="1" x14ac:dyDescent="0.25">
      <c r="A645" s="398"/>
      <c r="B645" s="398"/>
      <c r="C645" s="398"/>
      <c r="D645" s="398"/>
      <c r="E645" s="398"/>
      <c r="F645" s="300"/>
      <c r="G645" s="399"/>
      <c r="H645" s="401" t="s">
        <v>449</v>
      </c>
      <c r="I645" s="301"/>
      <c r="J645" s="301"/>
      <c r="K645" s="301"/>
      <c r="L645" s="40"/>
      <c r="M645" s="40"/>
      <c r="N645" s="49"/>
    </row>
    <row r="646" spans="1:18" ht="20.100000000000001" customHeight="1" x14ac:dyDescent="0.25">
      <c r="A646" s="410"/>
      <c r="B646" s="410"/>
      <c r="C646" s="410"/>
      <c r="D646" s="410"/>
      <c r="E646" s="410"/>
      <c r="F646" s="411"/>
      <c r="G646" s="424"/>
      <c r="H646" s="411" t="s">
        <v>289</v>
      </c>
      <c r="I646" s="411"/>
      <c r="J646" s="411"/>
      <c r="K646" s="411"/>
      <c r="L646" s="78"/>
      <c r="M646" s="78"/>
      <c r="N646" s="49"/>
    </row>
    <row r="647" spans="1:18" s="39" customFormat="1" ht="20.100000000000001" customHeight="1" x14ac:dyDescent="0.25">
      <c r="A647" s="341">
        <v>3</v>
      </c>
      <c r="B647" s="341"/>
      <c r="C647" s="341"/>
      <c r="D647" s="341"/>
      <c r="E647" s="341"/>
      <c r="F647" s="44"/>
      <c r="G647" s="377"/>
      <c r="H647" s="46" t="s">
        <v>82</v>
      </c>
      <c r="I647" s="77">
        <f>I648+I680+I774+I779</f>
        <v>224400</v>
      </c>
      <c r="J647" s="77">
        <f>J648+J680+J774+J779</f>
        <v>-46100</v>
      </c>
      <c r="K647" s="77">
        <f>K648+K680+K774+K779</f>
        <v>178300</v>
      </c>
      <c r="L647" s="77">
        <f t="shared" ref="L647:M647" si="100">L648+L680+L774+L779</f>
        <v>200000</v>
      </c>
      <c r="M647" s="77">
        <f t="shared" si="100"/>
        <v>200000</v>
      </c>
      <c r="N647" s="49"/>
      <c r="O647" s="50"/>
      <c r="P647" s="50"/>
      <c r="Q647" s="82"/>
      <c r="R647" s="38"/>
    </row>
    <row r="648" spans="1:18" s="39" customFormat="1" ht="20.100000000000001" customHeight="1" x14ac:dyDescent="0.25">
      <c r="A648" s="341"/>
      <c r="B648" s="341">
        <v>31</v>
      </c>
      <c r="C648" s="341"/>
      <c r="D648" s="341"/>
      <c r="E648" s="341"/>
      <c r="F648" s="44"/>
      <c r="G648" s="377"/>
      <c r="H648" s="46" t="s">
        <v>13</v>
      </c>
      <c r="I648" s="77">
        <f>I649+I659+I671</f>
        <v>110400</v>
      </c>
      <c r="J648" s="77">
        <f>J649+J659+J671</f>
        <v>-6528</v>
      </c>
      <c r="K648" s="77">
        <f>K649+K659+K671</f>
        <v>103872</v>
      </c>
      <c r="L648" s="54">
        <f>L649+L671</f>
        <v>89968</v>
      </c>
      <c r="M648" s="54">
        <f>M649+M671</f>
        <v>89968</v>
      </c>
      <c r="N648" s="49"/>
      <c r="O648" s="36"/>
      <c r="P648" s="37"/>
      <c r="Q648" s="38"/>
      <c r="R648" s="38"/>
    </row>
    <row r="649" spans="1:18" s="280" customFormat="1" ht="20.100000000000001" customHeight="1" x14ac:dyDescent="0.25">
      <c r="A649" s="341"/>
      <c r="B649" s="341"/>
      <c r="C649" s="341">
        <v>311</v>
      </c>
      <c r="D649" s="341"/>
      <c r="E649" s="341"/>
      <c r="F649" s="44"/>
      <c r="G649" s="378" t="s">
        <v>457</v>
      </c>
      <c r="H649" s="46" t="s">
        <v>14</v>
      </c>
      <c r="I649" s="77">
        <f>I650+I656</f>
        <v>93700</v>
      </c>
      <c r="J649" s="77">
        <f>J650+J656</f>
        <v>-4328</v>
      </c>
      <c r="K649" s="77">
        <f>K650+K656</f>
        <v>89372</v>
      </c>
      <c r="L649" s="281">
        <f t="shared" ref="L649:M649" si="101">L650+L653+L656</f>
        <v>77750</v>
      </c>
      <c r="M649" s="281">
        <f t="shared" si="101"/>
        <v>77750</v>
      </c>
      <c r="N649" s="49"/>
      <c r="O649" s="278"/>
      <c r="P649" s="279"/>
      <c r="Q649" s="279"/>
      <c r="R649" s="279"/>
    </row>
    <row r="650" spans="1:18" ht="20.100000000000001" hidden="1" customHeight="1" x14ac:dyDescent="0.25">
      <c r="A650" s="342"/>
      <c r="B650" s="342"/>
      <c r="C650" s="342"/>
      <c r="D650" s="342">
        <v>3111</v>
      </c>
      <c r="E650" s="342"/>
      <c r="F650" s="57"/>
      <c r="G650" s="378" t="s">
        <v>457</v>
      </c>
      <c r="H650" s="58" t="s">
        <v>15</v>
      </c>
      <c r="I650" s="59">
        <f t="shared" ref="I650:M651" si="102">I651</f>
        <v>85500</v>
      </c>
      <c r="J650" s="59">
        <f t="shared" si="102"/>
        <v>-3328</v>
      </c>
      <c r="K650" s="59">
        <f t="shared" si="102"/>
        <v>82172</v>
      </c>
      <c r="L650" s="60">
        <f t="shared" si="102"/>
        <v>71950</v>
      </c>
      <c r="M650" s="60">
        <f t="shared" si="102"/>
        <v>71950</v>
      </c>
      <c r="N650" s="49"/>
    </row>
    <row r="651" spans="1:18" ht="20.100000000000001" hidden="1" customHeight="1" x14ac:dyDescent="0.25">
      <c r="A651" s="342"/>
      <c r="B651" s="342"/>
      <c r="C651" s="342"/>
      <c r="D651" s="342"/>
      <c r="E651" s="343" t="s">
        <v>291</v>
      </c>
      <c r="F651" s="65"/>
      <c r="G651" s="378" t="s">
        <v>457</v>
      </c>
      <c r="H651" s="65" t="s">
        <v>292</v>
      </c>
      <c r="I651" s="66">
        <f t="shared" si="102"/>
        <v>85500</v>
      </c>
      <c r="J651" s="66">
        <f t="shared" si="102"/>
        <v>-3328</v>
      </c>
      <c r="K651" s="66">
        <f t="shared" si="102"/>
        <v>82172</v>
      </c>
      <c r="L651" s="60">
        <f t="shared" si="102"/>
        <v>71950</v>
      </c>
      <c r="M651" s="60">
        <f t="shared" si="102"/>
        <v>71950</v>
      </c>
      <c r="N651" s="49"/>
    </row>
    <row r="652" spans="1:18" ht="20.100000000000001" hidden="1" customHeight="1" x14ac:dyDescent="0.25">
      <c r="A652" s="342"/>
      <c r="B652" s="342"/>
      <c r="C652" s="342"/>
      <c r="D652" s="342"/>
      <c r="E652" s="343"/>
      <c r="F652" s="65" t="s">
        <v>293</v>
      </c>
      <c r="G652" s="378" t="s">
        <v>457</v>
      </c>
      <c r="H652" s="65" t="s">
        <v>292</v>
      </c>
      <c r="I652" s="66">
        <v>85500</v>
      </c>
      <c r="J652" s="66">
        <f>K652-I652</f>
        <v>-3328</v>
      </c>
      <c r="K652" s="66">
        <v>82172</v>
      </c>
      <c r="L652" s="66">
        <v>71950</v>
      </c>
      <c r="M652" s="66">
        <v>71950</v>
      </c>
      <c r="N652" s="49"/>
    </row>
    <row r="653" spans="1:18" ht="20.100000000000001" hidden="1" customHeight="1" x14ac:dyDescent="0.25">
      <c r="A653" s="342"/>
      <c r="B653" s="342"/>
      <c r="C653" s="342"/>
      <c r="D653" s="342">
        <v>3113</v>
      </c>
      <c r="E653" s="342"/>
      <c r="F653" s="57"/>
      <c r="G653" s="378" t="s">
        <v>457</v>
      </c>
      <c r="H653" s="58" t="s">
        <v>16</v>
      </c>
      <c r="I653" s="66"/>
      <c r="J653" s="66"/>
      <c r="K653" s="66"/>
      <c r="L653" s="60"/>
      <c r="M653" s="60"/>
      <c r="N653" s="49"/>
    </row>
    <row r="654" spans="1:18" ht="20.100000000000001" hidden="1" customHeight="1" x14ac:dyDescent="0.25">
      <c r="A654" s="342"/>
      <c r="B654" s="342"/>
      <c r="C654" s="342"/>
      <c r="D654" s="342"/>
      <c r="E654" s="343" t="s">
        <v>295</v>
      </c>
      <c r="F654" s="65"/>
      <c r="G654" s="378" t="s">
        <v>457</v>
      </c>
      <c r="H654" s="65" t="s">
        <v>16</v>
      </c>
      <c r="I654" s="66"/>
      <c r="J654" s="66"/>
      <c r="K654" s="66"/>
      <c r="L654" s="60"/>
      <c r="M654" s="60"/>
      <c r="N654" s="49"/>
    </row>
    <row r="655" spans="1:18" ht="20.100000000000001" hidden="1" customHeight="1" x14ac:dyDescent="0.25">
      <c r="A655" s="342"/>
      <c r="B655" s="342"/>
      <c r="C655" s="342"/>
      <c r="D655" s="342"/>
      <c r="E655" s="343"/>
      <c r="F655" s="65" t="s">
        <v>296</v>
      </c>
      <c r="G655" s="378" t="s">
        <v>457</v>
      </c>
      <c r="H655" s="65" t="s">
        <v>16</v>
      </c>
      <c r="I655" s="66"/>
      <c r="J655" s="66"/>
      <c r="K655" s="66"/>
      <c r="L655" s="60"/>
      <c r="M655" s="60"/>
      <c r="N655" s="49"/>
    </row>
    <row r="656" spans="1:18" ht="17.25" hidden="1" customHeight="1" x14ac:dyDescent="0.25">
      <c r="A656" s="342"/>
      <c r="B656" s="342"/>
      <c r="C656" s="342"/>
      <c r="D656" s="342">
        <v>3114</v>
      </c>
      <c r="E656" s="342"/>
      <c r="F656" s="57"/>
      <c r="G656" s="378" t="s">
        <v>457</v>
      </c>
      <c r="H656" s="58" t="s">
        <v>17</v>
      </c>
      <c r="I656" s="66">
        <f t="shared" ref="I656:M657" si="103">I657</f>
        <v>8200</v>
      </c>
      <c r="J656" s="66">
        <f t="shared" si="103"/>
        <v>-1000</v>
      </c>
      <c r="K656" s="66">
        <f t="shared" si="103"/>
        <v>7200</v>
      </c>
      <c r="L656" s="60">
        <f t="shared" si="103"/>
        <v>5800</v>
      </c>
      <c r="M656" s="60">
        <f t="shared" si="103"/>
        <v>5800</v>
      </c>
      <c r="N656" s="49"/>
    </row>
    <row r="657" spans="1:18" ht="20.100000000000001" hidden="1" customHeight="1" x14ac:dyDescent="0.25">
      <c r="A657" s="342"/>
      <c r="B657" s="342"/>
      <c r="C657" s="342"/>
      <c r="D657" s="342"/>
      <c r="E657" s="343" t="s">
        <v>297</v>
      </c>
      <c r="F657" s="65"/>
      <c r="G657" s="378" t="s">
        <v>457</v>
      </c>
      <c r="H657" s="65" t="s">
        <v>17</v>
      </c>
      <c r="I657" s="66">
        <f t="shared" si="103"/>
        <v>8200</v>
      </c>
      <c r="J657" s="66">
        <f t="shared" si="103"/>
        <v>-1000</v>
      </c>
      <c r="K657" s="66">
        <f t="shared" si="103"/>
        <v>7200</v>
      </c>
      <c r="L657" s="60">
        <f t="shared" si="103"/>
        <v>5800</v>
      </c>
      <c r="M657" s="60">
        <f t="shared" si="103"/>
        <v>5800</v>
      </c>
      <c r="N657" s="49"/>
    </row>
    <row r="658" spans="1:18" ht="20.100000000000001" hidden="1" customHeight="1" x14ac:dyDescent="0.25">
      <c r="A658" s="342"/>
      <c r="B658" s="342"/>
      <c r="C658" s="342"/>
      <c r="D658" s="342"/>
      <c r="E658" s="343"/>
      <c r="F658" s="65" t="s">
        <v>298</v>
      </c>
      <c r="G658" s="378" t="s">
        <v>457</v>
      </c>
      <c r="H658" s="65" t="s">
        <v>17</v>
      </c>
      <c r="I658" s="66">
        <v>8200</v>
      </c>
      <c r="J658" s="66">
        <f>K658-I658</f>
        <v>-1000</v>
      </c>
      <c r="K658" s="66">
        <v>7200</v>
      </c>
      <c r="L658" s="60">
        <v>5800</v>
      </c>
      <c r="M658" s="60">
        <v>5800</v>
      </c>
      <c r="N658" s="49"/>
    </row>
    <row r="659" spans="1:18" s="39" customFormat="1" ht="20.100000000000001" hidden="1" customHeight="1" x14ac:dyDescent="0.25">
      <c r="A659" s="341"/>
      <c r="B659" s="341"/>
      <c r="C659" s="341">
        <v>312</v>
      </c>
      <c r="D659" s="341"/>
      <c r="E659" s="341"/>
      <c r="F659" s="44"/>
      <c r="G659" s="378" t="s">
        <v>457</v>
      </c>
      <c r="H659" s="46" t="s">
        <v>18</v>
      </c>
      <c r="I659" s="77"/>
      <c r="J659" s="77"/>
      <c r="K659" s="77"/>
      <c r="L659" s="54"/>
      <c r="M659" s="54"/>
      <c r="N659" s="49"/>
      <c r="O659" s="36"/>
      <c r="P659" s="37"/>
      <c r="Q659" s="38"/>
      <c r="R659" s="38"/>
    </row>
    <row r="660" spans="1:18" ht="20.100000000000001" hidden="1" customHeight="1" x14ac:dyDescent="0.25">
      <c r="A660" s="342"/>
      <c r="B660" s="342"/>
      <c r="C660" s="342"/>
      <c r="D660" s="342">
        <v>3121</v>
      </c>
      <c r="E660" s="342"/>
      <c r="F660" s="57"/>
      <c r="G660" s="378" t="s">
        <v>457</v>
      </c>
      <c r="H660" s="58" t="s">
        <v>18</v>
      </c>
      <c r="I660" s="66"/>
      <c r="J660" s="66"/>
      <c r="K660" s="66"/>
      <c r="L660" s="54"/>
      <c r="M660" s="54"/>
      <c r="N660" s="49"/>
    </row>
    <row r="661" spans="1:18" ht="20.100000000000001" hidden="1" customHeight="1" x14ac:dyDescent="0.25">
      <c r="A661" s="342"/>
      <c r="B661" s="342"/>
      <c r="C661" s="342"/>
      <c r="D661" s="342"/>
      <c r="E661" s="343" t="s">
        <v>85</v>
      </c>
      <c r="F661" s="65"/>
      <c r="G661" s="378" t="s">
        <v>457</v>
      </c>
      <c r="H661" s="65" t="s">
        <v>86</v>
      </c>
      <c r="I661" s="66"/>
      <c r="J661" s="66"/>
      <c r="K661" s="66"/>
      <c r="L661" s="54"/>
      <c r="M661" s="54"/>
      <c r="N661" s="49"/>
    </row>
    <row r="662" spans="1:18" ht="20.100000000000001" hidden="1" customHeight="1" x14ac:dyDescent="0.25">
      <c r="A662" s="342"/>
      <c r="B662" s="342"/>
      <c r="C662" s="342"/>
      <c r="D662" s="342"/>
      <c r="E662" s="343"/>
      <c r="F662" s="65" t="s">
        <v>87</v>
      </c>
      <c r="G662" s="378" t="s">
        <v>457</v>
      </c>
      <c r="H662" s="65" t="s">
        <v>86</v>
      </c>
      <c r="I662" s="66"/>
      <c r="J662" s="66"/>
      <c r="K662" s="66"/>
      <c r="L662" s="54"/>
      <c r="M662" s="54"/>
      <c r="N662" s="49"/>
    </row>
    <row r="663" spans="1:18" ht="20.100000000000001" hidden="1" customHeight="1" x14ac:dyDescent="0.25">
      <c r="A663" s="342"/>
      <c r="B663" s="342"/>
      <c r="C663" s="342"/>
      <c r="D663" s="342"/>
      <c r="E663" s="343" t="s">
        <v>88</v>
      </c>
      <c r="F663" s="65"/>
      <c r="G663" s="378" t="s">
        <v>457</v>
      </c>
      <c r="H663" s="65" t="s">
        <v>89</v>
      </c>
      <c r="I663" s="66"/>
      <c r="J663" s="66"/>
      <c r="K663" s="66"/>
      <c r="L663" s="54"/>
      <c r="M663" s="54"/>
      <c r="N663" s="49"/>
    </row>
    <row r="664" spans="1:18" ht="20.100000000000001" hidden="1" customHeight="1" x14ac:dyDescent="0.25">
      <c r="A664" s="342"/>
      <c r="B664" s="342"/>
      <c r="C664" s="342"/>
      <c r="D664" s="342"/>
      <c r="E664" s="343"/>
      <c r="F664" s="65" t="s">
        <v>90</v>
      </c>
      <c r="G664" s="378" t="s">
        <v>457</v>
      </c>
      <c r="H664" s="65" t="s">
        <v>89</v>
      </c>
      <c r="I664" s="66"/>
      <c r="J664" s="66"/>
      <c r="K664" s="66"/>
      <c r="L664" s="54"/>
      <c r="M664" s="54"/>
      <c r="N664" s="49"/>
    </row>
    <row r="665" spans="1:18" ht="20.100000000000001" hidden="1" customHeight="1" x14ac:dyDescent="0.25">
      <c r="A665" s="342"/>
      <c r="B665" s="342"/>
      <c r="C665" s="342"/>
      <c r="D665" s="342"/>
      <c r="E665" s="343" t="s">
        <v>91</v>
      </c>
      <c r="F665" s="65"/>
      <c r="G665" s="378" t="s">
        <v>457</v>
      </c>
      <c r="H665" s="65" t="s">
        <v>92</v>
      </c>
      <c r="I665" s="66"/>
      <c r="J665" s="66"/>
      <c r="K665" s="66"/>
      <c r="L665" s="54"/>
      <c r="M665" s="54"/>
      <c r="N665" s="49"/>
    </row>
    <row r="666" spans="1:18" ht="20.100000000000001" hidden="1" customHeight="1" x14ac:dyDescent="0.25">
      <c r="A666" s="342"/>
      <c r="B666" s="342"/>
      <c r="C666" s="342"/>
      <c r="D666" s="342"/>
      <c r="E666" s="343"/>
      <c r="F666" s="65" t="s">
        <v>93</v>
      </c>
      <c r="G666" s="378" t="s">
        <v>457</v>
      </c>
      <c r="H666" s="65" t="s">
        <v>92</v>
      </c>
      <c r="I666" s="66"/>
      <c r="J666" s="66"/>
      <c r="K666" s="66"/>
      <c r="L666" s="54"/>
      <c r="M666" s="54"/>
      <c r="N666" s="49"/>
    </row>
    <row r="667" spans="1:18" ht="20.100000000000001" hidden="1" customHeight="1" x14ac:dyDescent="0.25">
      <c r="A667" s="342"/>
      <c r="B667" s="342"/>
      <c r="C667" s="342"/>
      <c r="D667" s="342"/>
      <c r="E667" s="343" t="s">
        <v>94</v>
      </c>
      <c r="F667" s="65"/>
      <c r="G667" s="378" t="s">
        <v>457</v>
      </c>
      <c r="H667" s="65" t="s">
        <v>95</v>
      </c>
      <c r="I667" s="66"/>
      <c r="J667" s="66"/>
      <c r="K667" s="66"/>
      <c r="L667" s="54"/>
      <c r="M667" s="54"/>
      <c r="N667" s="49"/>
    </row>
    <row r="668" spans="1:18" ht="20.100000000000001" hidden="1" customHeight="1" x14ac:dyDescent="0.25">
      <c r="A668" s="342"/>
      <c r="B668" s="342"/>
      <c r="C668" s="342"/>
      <c r="D668" s="342"/>
      <c r="E668" s="343"/>
      <c r="F668" s="65" t="s">
        <v>96</v>
      </c>
      <c r="G668" s="378" t="s">
        <v>457</v>
      </c>
      <c r="H668" s="65" t="s">
        <v>95</v>
      </c>
      <c r="I668" s="66"/>
      <c r="J668" s="66"/>
      <c r="K668" s="66"/>
      <c r="L668" s="54"/>
      <c r="M668" s="54"/>
      <c r="N668" s="49"/>
    </row>
    <row r="669" spans="1:18" ht="20.100000000000001" hidden="1" customHeight="1" x14ac:dyDescent="0.25">
      <c r="A669" s="342"/>
      <c r="B669" s="342"/>
      <c r="C669" s="342"/>
      <c r="D669" s="342"/>
      <c r="E669" s="343" t="s">
        <v>97</v>
      </c>
      <c r="F669" s="65"/>
      <c r="G669" s="378" t="s">
        <v>457</v>
      </c>
      <c r="H669" s="65" t="s">
        <v>98</v>
      </c>
      <c r="I669" s="66"/>
      <c r="J669" s="66"/>
      <c r="K669" s="66"/>
      <c r="L669" s="54"/>
      <c r="M669" s="54"/>
      <c r="N669" s="49"/>
    </row>
    <row r="670" spans="1:18" ht="20.100000000000001" hidden="1" customHeight="1" x14ac:dyDescent="0.25">
      <c r="A670" s="342"/>
      <c r="B670" s="342"/>
      <c r="C670" s="342"/>
      <c r="D670" s="342"/>
      <c r="E670" s="343"/>
      <c r="F670" s="65" t="s">
        <v>99</v>
      </c>
      <c r="G670" s="378" t="s">
        <v>457</v>
      </c>
      <c r="H670" s="65" t="s">
        <v>98</v>
      </c>
      <c r="I670" s="66"/>
      <c r="J670" s="66"/>
      <c r="K670" s="66"/>
      <c r="L670" s="54"/>
      <c r="M670" s="54"/>
      <c r="N670" s="49"/>
    </row>
    <row r="671" spans="1:18" s="280" customFormat="1" ht="20.100000000000001" customHeight="1" x14ac:dyDescent="0.25">
      <c r="A671" s="341"/>
      <c r="B671" s="341"/>
      <c r="C671" s="341">
        <v>313</v>
      </c>
      <c r="D671" s="341"/>
      <c r="E671" s="341"/>
      <c r="F671" s="44"/>
      <c r="G671" s="378" t="s">
        <v>457</v>
      </c>
      <c r="H671" s="46" t="s">
        <v>101</v>
      </c>
      <c r="I671" s="47">
        <f>I672+I677</f>
        <v>16700</v>
      </c>
      <c r="J671" s="47">
        <f>J672+J677</f>
        <v>-2200</v>
      </c>
      <c r="K671" s="47">
        <f>K672+K677</f>
        <v>14500</v>
      </c>
      <c r="L671" s="281">
        <f t="shared" ref="L671:M671" si="104">L672+L677</f>
        <v>12218</v>
      </c>
      <c r="M671" s="281">
        <f t="shared" si="104"/>
        <v>12218</v>
      </c>
      <c r="N671" s="49"/>
      <c r="O671" s="278"/>
      <c r="P671" s="279"/>
      <c r="Q671" s="279"/>
      <c r="R671" s="279"/>
    </row>
    <row r="672" spans="1:18" ht="20.100000000000001" hidden="1" customHeight="1" x14ac:dyDescent="0.25">
      <c r="A672" s="342"/>
      <c r="B672" s="342"/>
      <c r="C672" s="342"/>
      <c r="D672" s="342">
        <v>3132</v>
      </c>
      <c r="E672" s="342"/>
      <c r="F672" s="57"/>
      <c r="G672" s="378" t="s">
        <v>457</v>
      </c>
      <c r="H672" s="58" t="s">
        <v>20</v>
      </c>
      <c r="I672" s="59">
        <f>I673+I675</f>
        <v>14800</v>
      </c>
      <c r="J672" s="59">
        <f>J673+J675</f>
        <v>-300</v>
      </c>
      <c r="K672" s="59">
        <f>K673+K675</f>
        <v>14500</v>
      </c>
      <c r="L672" s="66">
        <f t="shared" ref="L672:M672" si="105">L673+L675</f>
        <v>11050</v>
      </c>
      <c r="M672" s="66">
        <f t="shared" si="105"/>
        <v>11050</v>
      </c>
      <c r="N672" s="49"/>
    </row>
    <row r="673" spans="1:18" ht="20.100000000000001" hidden="1" customHeight="1" x14ac:dyDescent="0.25">
      <c r="A673" s="342"/>
      <c r="B673" s="342"/>
      <c r="C673" s="342"/>
      <c r="D673" s="342"/>
      <c r="E673" s="343" t="s">
        <v>302</v>
      </c>
      <c r="F673" s="65"/>
      <c r="G673" s="378" t="s">
        <v>457</v>
      </c>
      <c r="H673" s="65" t="s">
        <v>20</v>
      </c>
      <c r="I673" s="66">
        <f>I674</f>
        <v>14200</v>
      </c>
      <c r="J673" s="66">
        <f>J674</f>
        <v>300</v>
      </c>
      <c r="K673" s="66">
        <f>K674</f>
        <v>14500</v>
      </c>
      <c r="L673" s="66">
        <f t="shared" ref="L673:M673" si="106">L674</f>
        <v>10700</v>
      </c>
      <c r="M673" s="66">
        <f t="shared" si="106"/>
        <v>10700</v>
      </c>
      <c r="N673" s="49"/>
    </row>
    <row r="674" spans="1:18" ht="20.100000000000001" hidden="1" customHeight="1" x14ac:dyDescent="0.25">
      <c r="A674" s="342"/>
      <c r="B674" s="342"/>
      <c r="C674" s="342"/>
      <c r="D674" s="342"/>
      <c r="E674" s="343"/>
      <c r="F674" s="65" t="s">
        <v>303</v>
      </c>
      <c r="G674" s="378" t="s">
        <v>457</v>
      </c>
      <c r="H674" s="65" t="s">
        <v>20</v>
      </c>
      <c r="I674" s="66">
        <v>14200</v>
      </c>
      <c r="J674" s="66">
        <f>K674-I674</f>
        <v>300</v>
      </c>
      <c r="K674" s="66">
        <v>14500</v>
      </c>
      <c r="L674" s="60">
        <v>10700</v>
      </c>
      <c r="M674" s="60">
        <v>10700</v>
      </c>
      <c r="N674" s="49"/>
    </row>
    <row r="675" spans="1:18" ht="30" hidden="1" customHeight="1" x14ac:dyDescent="0.25">
      <c r="A675" s="342"/>
      <c r="B675" s="342"/>
      <c r="C675" s="342"/>
      <c r="D675" s="342"/>
      <c r="E675" s="343" t="s">
        <v>304</v>
      </c>
      <c r="F675" s="65"/>
      <c r="G675" s="378" t="s">
        <v>457</v>
      </c>
      <c r="H675" s="65" t="s">
        <v>102</v>
      </c>
      <c r="I675" s="66">
        <f>I676</f>
        <v>600</v>
      </c>
      <c r="J675" s="66">
        <f>J676</f>
        <v>-600</v>
      </c>
      <c r="K675" s="66">
        <f>K676</f>
        <v>0</v>
      </c>
      <c r="L675" s="66">
        <f t="shared" ref="L675:M675" si="107">L676</f>
        <v>350</v>
      </c>
      <c r="M675" s="66">
        <f t="shared" si="107"/>
        <v>350</v>
      </c>
      <c r="N675" s="49"/>
    </row>
    <row r="676" spans="1:18" ht="32.25" hidden="1" customHeight="1" x14ac:dyDescent="0.25">
      <c r="A676" s="342"/>
      <c r="B676" s="342"/>
      <c r="C676" s="342"/>
      <c r="D676" s="342"/>
      <c r="E676" s="343"/>
      <c r="F676" s="65" t="s">
        <v>305</v>
      </c>
      <c r="G676" s="378" t="s">
        <v>457</v>
      </c>
      <c r="H676" s="65" t="s">
        <v>102</v>
      </c>
      <c r="I676" s="66">
        <v>600</v>
      </c>
      <c r="J676" s="66">
        <f>K676-I676</f>
        <v>-600</v>
      </c>
      <c r="K676" s="66">
        <v>0</v>
      </c>
      <c r="L676" s="66">
        <v>350</v>
      </c>
      <c r="M676" s="66">
        <v>350</v>
      </c>
      <c r="N676" s="49"/>
    </row>
    <row r="677" spans="1:18" ht="28.5" hidden="1" customHeight="1" x14ac:dyDescent="0.25">
      <c r="A677" s="342"/>
      <c r="B677" s="342"/>
      <c r="C677" s="342"/>
      <c r="D677" s="342">
        <v>3133</v>
      </c>
      <c r="E677" s="342"/>
      <c r="F677" s="57"/>
      <c r="G677" s="378" t="s">
        <v>457</v>
      </c>
      <c r="H677" s="58" t="s">
        <v>21</v>
      </c>
      <c r="I677" s="66">
        <f t="shared" ref="I677:K678" si="108">I678</f>
        <v>1900</v>
      </c>
      <c r="J677" s="66">
        <f t="shared" si="108"/>
        <v>-1900</v>
      </c>
      <c r="K677" s="66">
        <f t="shared" si="108"/>
        <v>0</v>
      </c>
      <c r="L677" s="66">
        <f t="shared" ref="L677:M677" si="109">L678</f>
        <v>1168</v>
      </c>
      <c r="M677" s="66">
        <f t="shared" si="109"/>
        <v>1168</v>
      </c>
      <c r="N677" s="49"/>
    </row>
    <row r="678" spans="1:18" ht="30" hidden="1" customHeight="1" x14ac:dyDescent="0.25">
      <c r="A678" s="342"/>
      <c r="B678" s="342"/>
      <c r="C678" s="342"/>
      <c r="D678" s="342"/>
      <c r="E678" s="343" t="s">
        <v>306</v>
      </c>
      <c r="F678" s="65"/>
      <c r="G678" s="378" t="s">
        <v>457</v>
      </c>
      <c r="H678" s="65" t="s">
        <v>21</v>
      </c>
      <c r="I678" s="66">
        <f t="shared" si="108"/>
        <v>1900</v>
      </c>
      <c r="J678" s="66">
        <f t="shared" si="108"/>
        <v>-1900</v>
      </c>
      <c r="K678" s="66">
        <f t="shared" si="108"/>
        <v>0</v>
      </c>
      <c r="L678" s="66">
        <f t="shared" ref="L678:M678" si="110">L679</f>
        <v>1168</v>
      </c>
      <c r="M678" s="66">
        <f t="shared" si="110"/>
        <v>1168</v>
      </c>
      <c r="N678" s="49"/>
    </row>
    <row r="679" spans="1:18" ht="30" hidden="1" customHeight="1" x14ac:dyDescent="0.25">
      <c r="A679" s="342"/>
      <c r="B679" s="342"/>
      <c r="C679" s="342"/>
      <c r="D679" s="342"/>
      <c r="E679" s="343"/>
      <c r="F679" s="65" t="s">
        <v>307</v>
      </c>
      <c r="G679" s="378" t="s">
        <v>457</v>
      </c>
      <c r="H679" s="65" t="s">
        <v>21</v>
      </c>
      <c r="I679" s="66">
        <v>1900</v>
      </c>
      <c r="J679" s="66">
        <f>K679-I679</f>
        <v>-1900</v>
      </c>
      <c r="K679" s="66">
        <v>0</v>
      </c>
      <c r="L679" s="66">
        <v>1168</v>
      </c>
      <c r="M679" s="66">
        <v>1168</v>
      </c>
      <c r="N679" s="49"/>
    </row>
    <row r="680" spans="1:18" s="39" customFormat="1" ht="20.100000000000001" customHeight="1" x14ac:dyDescent="0.25">
      <c r="A680" s="341"/>
      <c r="B680" s="341">
        <v>32</v>
      </c>
      <c r="C680" s="341"/>
      <c r="D680" s="341"/>
      <c r="E680" s="341"/>
      <c r="F680" s="44"/>
      <c r="G680" s="378"/>
      <c r="H680" s="46" t="s">
        <v>22</v>
      </c>
      <c r="I680" s="47">
        <f>I681+I707+I731</f>
        <v>112500</v>
      </c>
      <c r="J680" s="47">
        <f>J681+J707+J731</f>
        <v>-38402</v>
      </c>
      <c r="K680" s="47">
        <f>K681+K707+K731</f>
        <v>74098</v>
      </c>
      <c r="L680" s="54">
        <f>L681+L707+L731</f>
        <v>109532</v>
      </c>
      <c r="M680" s="54">
        <f>M681+M707+M731</f>
        <v>109532</v>
      </c>
      <c r="N680" s="49"/>
      <c r="O680" s="36"/>
      <c r="P680" s="37"/>
      <c r="Q680" s="38"/>
      <c r="R680" s="38"/>
    </row>
    <row r="681" spans="1:18" s="280" customFormat="1" ht="20.100000000000001" customHeight="1" x14ac:dyDescent="0.25">
      <c r="A681" s="345"/>
      <c r="B681" s="345"/>
      <c r="C681" s="345">
        <v>321</v>
      </c>
      <c r="D681" s="345"/>
      <c r="E681" s="345"/>
      <c r="F681" s="68"/>
      <c r="G681" s="378" t="s">
        <v>457</v>
      </c>
      <c r="H681" s="69" t="s">
        <v>23</v>
      </c>
      <c r="I681" s="430">
        <f>I682+I691+I702</f>
        <v>25000</v>
      </c>
      <c r="J681" s="430">
        <f t="shared" ref="J681:K681" si="111">J682+J691+J702</f>
        <v>-17700</v>
      </c>
      <c r="K681" s="430">
        <f t="shared" si="111"/>
        <v>7300</v>
      </c>
      <c r="L681" s="287">
        <f>L682+L691</f>
        <v>7000</v>
      </c>
      <c r="M681" s="287">
        <f>M682+M691</f>
        <v>7000</v>
      </c>
      <c r="N681" s="49"/>
      <c r="O681" s="278"/>
      <c r="P681" s="279"/>
      <c r="Q681" s="279"/>
      <c r="R681" s="279"/>
    </row>
    <row r="682" spans="1:18" ht="20.100000000000001" hidden="1" customHeight="1" x14ac:dyDescent="0.25">
      <c r="A682" s="342"/>
      <c r="B682" s="342"/>
      <c r="C682" s="342"/>
      <c r="D682" s="342">
        <v>3211</v>
      </c>
      <c r="E682" s="342"/>
      <c r="F682" s="57"/>
      <c r="G682" s="378" t="s">
        <v>457</v>
      </c>
      <c r="H682" s="58" t="s">
        <v>24</v>
      </c>
      <c r="I682" s="66">
        <f t="shared" ref="I682:K682" si="112">I683+I685+I687+I689</f>
        <v>5000</v>
      </c>
      <c r="J682" s="66">
        <f t="shared" si="112"/>
        <v>-3200</v>
      </c>
      <c r="K682" s="66">
        <f t="shared" si="112"/>
        <v>1800</v>
      </c>
      <c r="L682" s="66">
        <f t="shared" ref="L682:M682" si="113">L683+L685+L687+L689</f>
        <v>1000</v>
      </c>
      <c r="M682" s="66">
        <f t="shared" si="113"/>
        <v>1000</v>
      </c>
      <c r="N682" s="49"/>
    </row>
    <row r="683" spans="1:18" ht="20.100000000000001" hidden="1" customHeight="1" x14ac:dyDescent="0.25">
      <c r="A683" s="342"/>
      <c r="B683" s="342"/>
      <c r="C683" s="342"/>
      <c r="D683" s="342"/>
      <c r="E683" s="343" t="s">
        <v>308</v>
      </c>
      <c r="F683" s="65"/>
      <c r="G683" s="378" t="s">
        <v>457</v>
      </c>
      <c r="H683" s="65" t="s">
        <v>103</v>
      </c>
      <c r="I683" s="66">
        <f>I684</f>
        <v>1000</v>
      </c>
      <c r="J683" s="66">
        <f>J684</f>
        <v>-700</v>
      </c>
      <c r="K683" s="66">
        <f t="shared" ref="K683:M683" si="114">K684</f>
        <v>300</v>
      </c>
      <c r="L683" s="66">
        <f t="shared" si="114"/>
        <v>600</v>
      </c>
      <c r="M683" s="66">
        <f t="shared" si="114"/>
        <v>600</v>
      </c>
      <c r="N683" s="49"/>
    </row>
    <row r="684" spans="1:18" ht="20.100000000000001" hidden="1" customHeight="1" x14ac:dyDescent="0.25">
      <c r="A684" s="342"/>
      <c r="B684" s="342"/>
      <c r="C684" s="342"/>
      <c r="D684" s="342"/>
      <c r="E684" s="343"/>
      <c r="F684" s="65" t="s">
        <v>309</v>
      </c>
      <c r="G684" s="378" t="s">
        <v>457</v>
      </c>
      <c r="H684" s="65" t="s">
        <v>103</v>
      </c>
      <c r="I684" s="66">
        <v>1000</v>
      </c>
      <c r="J684" s="66">
        <f>K684-I684</f>
        <v>-700</v>
      </c>
      <c r="K684" s="66">
        <v>300</v>
      </c>
      <c r="L684" s="60">
        <v>600</v>
      </c>
      <c r="M684" s="60">
        <v>600</v>
      </c>
      <c r="N684" s="49"/>
    </row>
    <row r="685" spans="1:18" ht="30" hidden="1" customHeight="1" x14ac:dyDescent="0.25">
      <c r="A685" s="342"/>
      <c r="B685" s="342"/>
      <c r="C685" s="342"/>
      <c r="D685" s="342"/>
      <c r="E685" s="343" t="s">
        <v>310</v>
      </c>
      <c r="F685" s="65"/>
      <c r="G685" s="378" t="s">
        <v>457</v>
      </c>
      <c r="H685" s="65" t="s">
        <v>104</v>
      </c>
      <c r="I685" s="66">
        <f>I686</f>
        <v>3500</v>
      </c>
      <c r="J685" s="66">
        <f t="shared" ref="J685:K685" si="115">J686</f>
        <v>-2000</v>
      </c>
      <c r="K685" s="66">
        <f t="shared" si="115"/>
        <v>1500</v>
      </c>
      <c r="L685" s="60"/>
      <c r="M685" s="60"/>
      <c r="N685" s="49"/>
    </row>
    <row r="686" spans="1:18" ht="30" hidden="1" customHeight="1" x14ac:dyDescent="0.25">
      <c r="A686" s="342"/>
      <c r="B686" s="342"/>
      <c r="C686" s="342"/>
      <c r="D686" s="342"/>
      <c r="E686" s="343"/>
      <c r="F686" s="65" t="s">
        <v>311</v>
      </c>
      <c r="G686" s="378" t="s">
        <v>457</v>
      </c>
      <c r="H686" s="65" t="s">
        <v>104</v>
      </c>
      <c r="I686" s="66">
        <v>3500</v>
      </c>
      <c r="J686" s="66">
        <f>K686-I686</f>
        <v>-2000</v>
      </c>
      <c r="K686" s="66">
        <v>1500</v>
      </c>
      <c r="L686" s="60"/>
      <c r="M686" s="60"/>
      <c r="N686" s="49"/>
      <c r="O686" s="25"/>
      <c r="P686" s="25"/>
      <c r="Q686" s="29"/>
      <c r="R686" s="29"/>
    </row>
    <row r="687" spans="1:18" ht="30" hidden="1" customHeight="1" x14ac:dyDescent="0.25">
      <c r="A687" s="342"/>
      <c r="B687" s="342"/>
      <c r="C687" s="342"/>
      <c r="D687" s="342"/>
      <c r="E687" s="343" t="s">
        <v>312</v>
      </c>
      <c r="F687" s="65"/>
      <c r="G687" s="378" t="s">
        <v>457</v>
      </c>
      <c r="H687" s="65" t="s">
        <v>357</v>
      </c>
      <c r="I687" s="66">
        <f>I688</f>
        <v>500</v>
      </c>
      <c r="J687" s="66">
        <f t="shared" ref="J687:M687" si="116">J688</f>
        <v>-500</v>
      </c>
      <c r="K687" s="66">
        <f t="shared" si="116"/>
        <v>0</v>
      </c>
      <c r="L687" s="66">
        <f t="shared" si="116"/>
        <v>400</v>
      </c>
      <c r="M687" s="66">
        <f t="shared" si="116"/>
        <v>400</v>
      </c>
      <c r="N687" s="49"/>
      <c r="O687" s="25"/>
      <c r="P687" s="25"/>
      <c r="Q687" s="29"/>
      <c r="R687" s="29"/>
    </row>
    <row r="688" spans="1:18" ht="30" hidden="1" customHeight="1" x14ac:dyDescent="0.25">
      <c r="A688" s="342"/>
      <c r="B688" s="342"/>
      <c r="C688" s="342"/>
      <c r="D688" s="342"/>
      <c r="E688" s="343"/>
      <c r="F688" s="65" t="s">
        <v>313</v>
      </c>
      <c r="G688" s="378" t="s">
        <v>457</v>
      </c>
      <c r="H688" s="65" t="s">
        <v>105</v>
      </c>
      <c r="I688" s="66">
        <v>500</v>
      </c>
      <c r="J688" s="66">
        <f>K688-I688</f>
        <v>-500</v>
      </c>
      <c r="K688" s="66">
        <v>0</v>
      </c>
      <c r="L688" s="60">
        <v>400</v>
      </c>
      <c r="M688" s="60">
        <v>400</v>
      </c>
      <c r="N688" s="49"/>
      <c r="O688" s="25"/>
      <c r="P688" s="25"/>
      <c r="Q688" s="29"/>
      <c r="R688" s="29"/>
    </row>
    <row r="689" spans="1:18" ht="20.100000000000001" hidden="1" customHeight="1" x14ac:dyDescent="0.25">
      <c r="A689" s="342"/>
      <c r="B689" s="342"/>
      <c r="C689" s="342"/>
      <c r="D689" s="342"/>
      <c r="E689" s="343" t="s">
        <v>314</v>
      </c>
      <c r="F689" s="65"/>
      <c r="G689" s="378" t="s">
        <v>457</v>
      </c>
      <c r="H689" s="65" t="s">
        <v>106</v>
      </c>
      <c r="I689" s="66">
        <f>I690</f>
        <v>0</v>
      </c>
      <c r="J689" s="66">
        <f>J690</f>
        <v>0</v>
      </c>
      <c r="K689" s="66">
        <f>K690</f>
        <v>0</v>
      </c>
      <c r="L689" s="60">
        <f>L690</f>
        <v>0</v>
      </c>
      <c r="M689" s="60">
        <f>M690</f>
        <v>0</v>
      </c>
      <c r="N689" s="49"/>
      <c r="O689" s="25"/>
      <c r="P689" s="25"/>
      <c r="Q689" s="29"/>
      <c r="R689" s="29"/>
    </row>
    <row r="690" spans="1:18" ht="20.100000000000001" hidden="1" customHeight="1" x14ac:dyDescent="0.25">
      <c r="A690" s="342"/>
      <c r="B690" s="342"/>
      <c r="C690" s="342"/>
      <c r="D690" s="342"/>
      <c r="E690" s="343"/>
      <c r="F690" s="65" t="s">
        <v>315</v>
      </c>
      <c r="G690" s="378" t="s">
        <v>457</v>
      </c>
      <c r="H690" s="65" t="s">
        <v>106</v>
      </c>
      <c r="I690" s="66">
        <v>0</v>
      </c>
      <c r="J690" s="66">
        <v>0</v>
      </c>
      <c r="K690" s="66">
        <f>I690+J690</f>
        <v>0</v>
      </c>
      <c r="L690" s="60">
        <v>0</v>
      </c>
      <c r="M690" s="60">
        <v>0</v>
      </c>
      <c r="N690" s="49"/>
      <c r="O690" s="25"/>
      <c r="P690" s="25"/>
      <c r="Q690" s="29"/>
      <c r="R690" s="29"/>
    </row>
    <row r="691" spans="1:18" ht="29.25" hidden="1" customHeight="1" x14ac:dyDescent="0.25">
      <c r="A691" s="342"/>
      <c r="B691" s="342"/>
      <c r="C691" s="342"/>
      <c r="D691" s="342">
        <v>3212</v>
      </c>
      <c r="E691" s="342"/>
      <c r="F691" s="57"/>
      <c r="G691" s="378" t="s">
        <v>457</v>
      </c>
      <c r="H691" s="58" t="s">
        <v>25</v>
      </c>
      <c r="I691" s="66">
        <f>I692</f>
        <v>8000</v>
      </c>
      <c r="J691" s="66">
        <f>J692</f>
        <v>-3000</v>
      </c>
      <c r="K691" s="66">
        <f>K692</f>
        <v>5000</v>
      </c>
      <c r="L691" s="66">
        <f t="shared" ref="L691:M691" si="117">L692</f>
        <v>6000</v>
      </c>
      <c r="M691" s="66">
        <f t="shared" si="117"/>
        <v>6000</v>
      </c>
      <c r="N691" s="49"/>
      <c r="O691" s="25"/>
      <c r="P691" s="25"/>
      <c r="Q691" s="29"/>
      <c r="R691" s="29"/>
    </row>
    <row r="692" spans="1:18" ht="20.100000000000001" hidden="1" customHeight="1" x14ac:dyDescent="0.25">
      <c r="A692" s="342"/>
      <c r="B692" s="342"/>
      <c r="C692" s="342"/>
      <c r="D692" s="342"/>
      <c r="E692" s="343" t="s">
        <v>316</v>
      </c>
      <c r="F692" s="65"/>
      <c r="G692" s="378" t="s">
        <v>457</v>
      </c>
      <c r="H692" s="65" t="s">
        <v>107</v>
      </c>
      <c r="I692" s="66">
        <f t="shared" ref="I692:M692" si="118">I693</f>
        <v>8000</v>
      </c>
      <c r="J692" s="66">
        <f t="shared" si="118"/>
        <v>-3000</v>
      </c>
      <c r="K692" s="66">
        <f t="shared" si="118"/>
        <v>5000</v>
      </c>
      <c r="L692" s="60">
        <f t="shared" si="118"/>
        <v>6000</v>
      </c>
      <c r="M692" s="60">
        <f t="shared" si="118"/>
        <v>6000</v>
      </c>
      <c r="N692" s="49"/>
      <c r="O692" s="25"/>
      <c r="P692" s="25"/>
      <c r="Q692" s="29"/>
      <c r="R692" s="29"/>
    </row>
    <row r="693" spans="1:18" ht="20.100000000000001" hidden="1" customHeight="1" x14ac:dyDescent="0.25">
      <c r="A693" s="342"/>
      <c r="B693" s="342"/>
      <c r="C693" s="342"/>
      <c r="D693" s="342"/>
      <c r="E693" s="343"/>
      <c r="F693" s="65" t="s">
        <v>317</v>
      </c>
      <c r="G693" s="378" t="s">
        <v>457</v>
      </c>
      <c r="H693" s="65" t="s">
        <v>107</v>
      </c>
      <c r="I693" s="66">
        <v>8000</v>
      </c>
      <c r="J693" s="66">
        <f>K693-I693</f>
        <v>-3000</v>
      </c>
      <c r="K693" s="66">
        <v>5000</v>
      </c>
      <c r="L693" s="60">
        <v>6000</v>
      </c>
      <c r="M693" s="60">
        <v>6000</v>
      </c>
      <c r="N693" s="49"/>
      <c r="O693" s="25"/>
      <c r="P693" s="25"/>
      <c r="Q693" s="29"/>
      <c r="R693" s="29"/>
    </row>
    <row r="694" spans="1:18" ht="20.100000000000001" hidden="1" customHeight="1" x14ac:dyDescent="0.25">
      <c r="A694" s="342"/>
      <c r="B694" s="342"/>
      <c r="C694" s="342"/>
      <c r="D694" s="342"/>
      <c r="E694" s="343" t="s">
        <v>318</v>
      </c>
      <c r="F694" s="65"/>
      <c r="G694" s="378" t="s">
        <v>457</v>
      </c>
      <c r="H694" s="65" t="s">
        <v>319</v>
      </c>
      <c r="I694" s="66"/>
      <c r="J694" s="66"/>
      <c r="K694" s="66"/>
      <c r="L694" s="54"/>
      <c r="M694" s="54"/>
      <c r="N694" s="49"/>
      <c r="O694" s="25"/>
      <c r="P694" s="25"/>
      <c r="Q694" s="29"/>
      <c r="R694" s="29"/>
    </row>
    <row r="695" spans="1:18" ht="20.100000000000001" hidden="1" customHeight="1" x14ac:dyDescent="0.25">
      <c r="A695" s="342"/>
      <c r="B695" s="342"/>
      <c r="C695" s="342"/>
      <c r="D695" s="342"/>
      <c r="E695" s="343"/>
      <c r="F695" s="65" t="s">
        <v>320</v>
      </c>
      <c r="G695" s="378" t="s">
        <v>457</v>
      </c>
      <c r="H695" s="65" t="s">
        <v>319</v>
      </c>
      <c r="I695" s="66"/>
      <c r="J695" s="66"/>
      <c r="K695" s="66"/>
      <c r="L695" s="54"/>
      <c r="M695" s="54"/>
      <c r="N695" s="49"/>
      <c r="O695" s="25"/>
      <c r="P695" s="25"/>
      <c r="Q695" s="29"/>
      <c r="R695" s="29"/>
    </row>
    <row r="696" spans="1:18" ht="20.100000000000001" hidden="1" customHeight="1" x14ac:dyDescent="0.25">
      <c r="A696" s="342"/>
      <c r="B696" s="342"/>
      <c r="C696" s="342"/>
      <c r="D696" s="342">
        <v>3213</v>
      </c>
      <c r="E696" s="342"/>
      <c r="F696" s="57"/>
      <c r="G696" s="378" t="s">
        <v>457</v>
      </c>
      <c r="H696" s="58" t="s">
        <v>26</v>
      </c>
      <c r="I696" s="66"/>
      <c r="J696" s="66"/>
      <c r="K696" s="66"/>
      <c r="L696" s="54"/>
      <c r="M696" s="54"/>
      <c r="N696" s="49"/>
      <c r="O696" s="25"/>
      <c r="P696" s="25"/>
      <c r="Q696" s="29"/>
      <c r="R696" s="29"/>
    </row>
    <row r="697" spans="1:18" ht="20.100000000000001" hidden="1" customHeight="1" x14ac:dyDescent="0.25">
      <c r="A697" s="342"/>
      <c r="B697" s="342"/>
      <c r="C697" s="342"/>
      <c r="D697" s="342"/>
      <c r="E697" s="343" t="s">
        <v>109</v>
      </c>
      <c r="F697" s="65"/>
      <c r="G697" s="378" t="s">
        <v>457</v>
      </c>
      <c r="H697" s="65" t="s">
        <v>110</v>
      </c>
      <c r="I697" s="66"/>
      <c r="J697" s="66"/>
      <c r="K697" s="66"/>
      <c r="L697" s="54"/>
      <c r="M697" s="54"/>
      <c r="N697" s="49"/>
      <c r="O697" s="25"/>
      <c r="P697" s="25"/>
      <c r="Q697" s="29"/>
      <c r="R697" s="29"/>
    </row>
    <row r="698" spans="1:18" ht="20.100000000000001" hidden="1" customHeight="1" x14ac:dyDescent="0.25">
      <c r="A698" s="342"/>
      <c r="B698" s="342"/>
      <c r="C698" s="342"/>
      <c r="D698" s="342"/>
      <c r="E698" s="343"/>
      <c r="F698" s="65" t="s">
        <v>111</v>
      </c>
      <c r="G698" s="378" t="s">
        <v>457</v>
      </c>
      <c r="H698" s="65" t="s">
        <v>321</v>
      </c>
      <c r="I698" s="66"/>
      <c r="J698" s="66"/>
      <c r="K698" s="66"/>
      <c r="L698" s="54"/>
      <c r="M698" s="54"/>
      <c r="N698" s="49"/>
      <c r="O698" s="25"/>
      <c r="P698" s="25"/>
      <c r="Q698" s="29"/>
      <c r="R698" s="29"/>
    </row>
    <row r="699" spans="1:18" ht="20.100000000000001" hidden="1" customHeight="1" x14ac:dyDescent="0.25">
      <c r="A699" s="342"/>
      <c r="B699" s="342"/>
      <c r="C699" s="342"/>
      <c r="D699" s="342"/>
      <c r="E699" s="343"/>
      <c r="F699" s="65" t="s">
        <v>113</v>
      </c>
      <c r="G699" s="378" t="s">
        <v>457</v>
      </c>
      <c r="H699" s="65" t="s">
        <v>322</v>
      </c>
      <c r="I699" s="66"/>
      <c r="J699" s="66"/>
      <c r="K699" s="66"/>
      <c r="L699" s="54"/>
      <c r="M699" s="54"/>
      <c r="N699" s="49"/>
      <c r="O699" s="25"/>
      <c r="P699" s="25"/>
      <c r="Q699" s="29"/>
      <c r="R699" s="29"/>
    </row>
    <row r="700" spans="1:18" ht="20.100000000000001" hidden="1" customHeight="1" x14ac:dyDescent="0.25">
      <c r="A700" s="342"/>
      <c r="B700" s="342"/>
      <c r="C700" s="342"/>
      <c r="D700" s="342"/>
      <c r="E700" s="343" t="s">
        <v>115</v>
      </c>
      <c r="F700" s="65"/>
      <c r="G700" s="378" t="s">
        <v>457</v>
      </c>
      <c r="H700" s="65" t="s">
        <v>116</v>
      </c>
      <c r="I700" s="66"/>
      <c r="J700" s="66"/>
      <c r="K700" s="66"/>
      <c r="L700" s="54"/>
      <c r="M700" s="54"/>
      <c r="N700" s="49"/>
      <c r="O700" s="25"/>
      <c r="P700" s="25"/>
      <c r="Q700" s="29"/>
      <c r="R700" s="29"/>
    </row>
    <row r="701" spans="1:18" ht="20.100000000000001" hidden="1" customHeight="1" x14ac:dyDescent="0.25">
      <c r="A701" s="342"/>
      <c r="B701" s="342"/>
      <c r="C701" s="342"/>
      <c r="D701" s="342"/>
      <c r="E701" s="343"/>
      <c r="F701" s="65" t="s">
        <v>117</v>
      </c>
      <c r="G701" s="378" t="s">
        <v>457</v>
      </c>
      <c r="H701" s="65" t="s">
        <v>116</v>
      </c>
      <c r="I701" s="66"/>
      <c r="J701" s="66"/>
      <c r="K701" s="66"/>
      <c r="L701" s="54"/>
      <c r="M701" s="54"/>
      <c r="N701" s="49"/>
      <c r="O701" s="25"/>
      <c r="P701" s="25"/>
      <c r="Q701" s="29"/>
      <c r="R701" s="29"/>
    </row>
    <row r="702" spans="1:18" ht="20.100000000000001" hidden="1" customHeight="1" x14ac:dyDescent="0.25">
      <c r="A702" s="342"/>
      <c r="B702" s="342"/>
      <c r="C702" s="342"/>
      <c r="D702" s="342">
        <v>3213</v>
      </c>
      <c r="E702" s="346"/>
      <c r="F702" s="45"/>
      <c r="G702" s="378" t="s">
        <v>457</v>
      </c>
      <c r="H702" s="58" t="s">
        <v>26</v>
      </c>
      <c r="I702" s="66">
        <f>I703+I705</f>
        <v>12000</v>
      </c>
      <c r="J702" s="66">
        <f t="shared" ref="J702:K702" si="119">J703+J705</f>
        <v>-11500</v>
      </c>
      <c r="K702" s="66">
        <f t="shared" si="119"/>
        <v>500</v>
      </c>
      <c r="L702" s="54"/>
      <c r="M702" s="54"/>
      <c r="N702" s="49"/>
      <c r="O702" s="25"/>
      <c r="P702" s="25"/>
      <c r="Q702" s="29"/>
      <c r="R702" s="29"/>
    </row>
    <row r="703" spans="1:18" ht="20.100000000000001" hidden="1" customHeight="1" x14ac:dyDescent="0.25">
      <c r="A703" s="342"/>
      <c r="B703" s="342"/>
      <c r="C703" s="342"/>
      <c r="D703" s="346"/>
      <c r="E703" s="343" t="s">
        <v>109</v>
      </c>
      <c r="F703" s="65"/>
      <c r="G703" s="378" t="s">
        <v>457</v>
      </c>
      <c r="H703" s="65" t="s">
        <v>110</v>
      </c>
      <c r="I703" s="66">
        <f>I704</f>
        <v>2000</v>
      </c>
      <c r="J703" s="66">
        <f t="shared" ref="J703:K703" si="120">J704</f>
        <v>-1500</v>
      </c>
      <c r="K703" s="66">
        <f t="shared" si="120"/>
        <v>500</v>
      </c>
      <c r="L703" s="54"/>
      <c r="M703" s="54"/>
      <c r="N703" s="49"/>
      <c r="O703" s="25"/>
      <c r="P703" s="25"/>
      <c r="Q703" s="29"/>
      <c r="R703" s="29"/>
    </row>
    <row r="704" spans="1:18" ht="20.100000000000001" hidden="1" customHeight="1" x14ac:dyDescent="0.25">
      <c r="A704" s="342"/>
      <c r="B704" s="342"/>
      <c r="C704" s="342"/>
      <c r="D704" s="346"/>
      <c r="E704" s="343"/>
      <c r="F704" s="320" t="s">
        <v>111</v>
      </c>
      <c r="G704" s="378" t="s">
        <v>457</v>
      </c>
      <c r="H704" s="71" t="s">
        <v>321</v>
      </c>
      <c r="I704" s="66">
        <v>2000</v>
      </c>
      <c r="J704" s="66">
        <f>K704-I704</f>
        <v>-1500</v>
      </c>
      <c r="K704" s="66">
        <f>1000-500</f>
        <v>500</v>
      </c>
      <c r="L704" s="54"/>
      <c r="M704" s="54"/>
      <c r="N704" s="49"/>
      <c r="O704" s="25"/>
      <c r="P704" s="25"/>
      <c r="Q704" s="29"/>
      <c r="R704" s="29"/>
    </row>
    <row r="705" spans="1:18" s="298" customFormat="1" ht="20.100000000000001" hidden="1" customHeight="1" x14ac:dyDescent="0.25">
      <c r="A705" s="342"/>
      <c r="B705" s="342"/>
      <c r="C705" s="342"/>
      <c r="D705" s="346"/>
      <c r="E705" s="343" t="s">
        <v>115</v>
      </c>
      <c r="F705" s="71"/>
      <c r="G705" s="378" t="s">
        <v>457</v>
      </c>
      <c r="H705" s="71" t="s">
        <v>116</v>
      </c>
      <c r="I705" s="66">
        <f>I706</f>
        <v>10000</v>
      </c>
      <c r="J705" s="66">
        <f t="shared" ref="J705:K705" si="121">J706</f>
        <v>-10000</v>
      </c>
      <c r="K705" s="66">
        <f t="shared" si="121"/>
        <v>0</v>
      </c>
      <c r="L705" s="54"/>
      <c r="M705" s="54"/>
      <c r="N705" s="49"/>
      <c r="O705" s="25"/>
      <c r="P705" s="25"/>
    </row>
    <row r="706" spans="1:18" s="298" customFormat="1" ht="20.100000000000001" hidden="1" customHeight="1" x14ac:dyDescent="0.25">
      <c r="A706" s="342"/>
      <c r="B706" s="342"/>
      <c r="C706" s="342"/>
      <c r="D706" s="346"/>
      <c r="E706" s="343"/>
      <c r="F706" s="71" t="s">
        <v>117</v>
      </c>
      <c r="G706" s="378" t="s">
        <v>457</v>
      </c>
      <c r="H706" s="71" t="s">
        <v>116</v>
      </c>
      <c r="I706" s="66">
        <v>10000</v>
      </c>
      <c r="J706" s="66">
        <f>K706-I706</f>
        <v>-10000</v>
      </c>
      <c r="K706" s="66">
        <v>0</v>
      </c>
      <c r="L706" s="54"/>
      <c r="M706" s="54"/>
      <c r="N706" s="49"/>
      <c r="O706" s="25"/>
      <c r="P706" s="25"/>
    </row>
    <row r="707" spans="1:18" s="280" customFormat="1" ht="20.100000000000001" customHeight="1" x14ac:dyDescent="0.25">
      <c r="A707" s="341"/>
      <c r="B707" s="341"/>
      <c r="C707" s="341">
        <v>322</v>
      </c>
      <c r="D707" s="341"/>
      <c r="E707" s="341"/>
      <c r="F707" s="44"/>
      <c r="G707" s="378" t="s">
        <v>457</v>
      </c>
      <c r="H707" s="46" t="s">
        <v>27</v>
      </c>
      <c r="I707" s="47">
        <f>I708+I718+I723</f>
        <v>41500</v>
      </c>
      <c r="J707" s="47">
        <f>J708+J718+J723</f>
        <v>-10752</v>
      </c>
      <c r="K707" s="47">
        <f>K708+K718+K723</f>
        <v>30748</v>
      </c>
      <c r="L707" s="277">
        <f>L708+L718+L723</f>
        <v>45332</v>
      </c>
      <c r="M707" s="277">
        <f>M708+M718+M723</f>
        <v>45332</v>
      </c>
      <c r="N707" s="49"/>
      <c r="O707" s="278"/>
      <c r="P707" s="279"/>
      <c r="Q707" s="279"/>
      <c r="R707" s="279"/>
    </row>
    <row r="708" spans="1:18" ht="20.100000000000001" hidden="1" customHeight="1" x14ac:dyDescent="0.25">
      <c r="A708" s="342"/>
      <c r="B708" s="342"/>
      <c r="C708" s="342"/>
      <c r="D708" s="342">
        <v>3221</v>
      </c>
      <c r="E708" s="342"/>
      <c r="F708" s="57"/>
      <c r="G708" s="378" t="s">
        <v>457</v>
      </c>
      <c r="H708" s="58" t="s">
        <v>118</v>
      </c>
      <c r="I708" s="59">
        <f>I709+I712+I714+I716</f>
        <v>16000</v>
      </c>
      <c r="J708" s="59">
        <f>J709+J712+J714+J716</f>
        <v>-5716</v>
      </c>
      <c r="K708" s="59">
        <f>K709+K712+K714+K716</f>
        <v>10284</v>
      </c>
      <c r="L708" s="60">
        <f>L709+L712+L714+L716</f>
        <v>16032</v>
      </c>
      <c r="M708" s="60">
        <f>M709+M712+M714+M716</f>
        <v>16032</v>
      </c>
      <c r="N708" s="49"/>
    </row>
    <row r="709" spans="1:18" ht="20.100000000000001" hidden="1" customHeight="1" x14ac:dyDescent="0.25">
      <c r="A709" s="342"/>
      <c r="B709" s="342"/>
      <c r="C709" s="342"/>
      <c r="D709" s="342"/>
      <c r="E709" s="343" t="s">
        <v>119</v>
      </c>
      <c r="F709" s="65"/>
      <c r="G709" s="378" t="s">
        <v>457</v>
      </c>
      <c r="H709" s="65" t="s">
        <v>120</v>
      </c>
      <c r="I709" s="66">
        <f>I710+I711</f>
        <v>10000</v>
      </c>
      <c r="J709" s="66">
        <f>J710+J711</f>
        <v>-3252</v>
      </c>
      <c r="K709" s="66">
        <f>K710+K711</f>
        <v>6748</v>
      </c>
      <c r="L709" s="60">
        <f>L710+L711</f>
        <v>10032</v>
      </c>
      <c r="M709" s="60">
        <f>M710+M711</f>
        <v>10032</v>
      </c>
      <c r="N709" s="49"/>
    </row>
    <row r="710" spans="1:18" ht="20.100000000000001" hidden="1" customHeight="1" x14ac:dyDescent="0.25">
      <c r="A710" s="342"/>
      <c r="B710" s="342"/>
      <c r="C710" s="342"/>
      <c r="D710" s="342"/>
      <c r="E710" s="343"/>
      <c r="F710" s="65" t="s">
        <v>121</v>
      </c>
      <c r="G710" s="378" t="s">
        <v>457</v>
      </c>
      <c r="H710" s="65" t="s">
        <v>120</v>
      </c>
      <c r="I710" s="66">
        <v>3000</v>
      </c>
      <c r="J710" s="66">
        <f>K710-I710</f>
        <v>-1418</v>
      </c>
      <c r="K710" s="66">
        <f>1031+427+124</f>
        <v>1582</v>
      </c>
      <c r="L710" s="66">
        <v>3032</v>
      </c>
      <c r="M710" s="66">
        <v>3032</v>
      </c>
      <c r="N710" s="49"/>
    </row>
    <row r="711" spans="1:18" ht="20.100000000000001" hidden="1" customHeight="1" x14ac:dyDescent="0.25">
      <c r="A711" s="342"/>
      <c r="B711" s="342"/>
      <c r="C711" s="342"/>
      <c r="D711" s="342"/>
      <c r="E711" s="343"/>
      <c r="F711" s="65" t="s">
        <v>122</v>
      </c>
      <c r="G711" s="378" t="s">
        <v>457</v>
      </c>
      <c r="H711" s="65" t="s">
        <v>323</v>
      </c>
      <c r="I711" s="66">
        <v>7000</v>
      </c>
      <c r="J711" s="66">
        <f>K711-I711</f>
        <v>-1834</v>
      </c>
      <c r="K711" s="66">
        <f>4089+1201-124</f>
        <v>5166</v>
      </c>
      <c r="L711" s="60">
        <v>7000</v>
      </c>
      <c r="M711" s="60">
        <v>7000</v>
      </c>
      <c r="N711" s="49"/>
    </row>
    <row r="712" spans="1:18" ht="30" hidden="1" customHeight="1" x14ac:dyDescent="0.25">
      <c r="A712" s="342"/>
      <c r="B712" s="342"/>
      <c r="C712" s="342"/>
      <c r="D712" s="342"/>
      <c r="E712" s="343" t="s">
        <v>124</v>
      </c>
      <c r="F712" s="65"/>
      <c r="G712" s="378" t="s">
        <v>457</v>
      </c>
      <c r="H712" s="65" t="s">
        <v>125</v>
      </c>
      <c r="I712" s="66">
        <f>I713</f>
        <v>2000</v>
      </c>
      <c r="J712" s="66">
        <f>J713</f>
        <v>-1464</v>
      </c>
      <c r="K712" s="66">
        <f>K713</f>
        <v>536</v>
      </c>
      <c r="L712" s="60">
        <f>L713</f>
        <v>1000</v>
      </c>
      <c r="M712" s="60">
        <f>M713</f>
        <v>1000</v>
      </c>
      <c r="N712" s="49"/>
    </row>
    <row r="713" spans="1:18" ht="30" hidden="1" customHeight="1" x14ac:dyDescent="0.25">
      <c r="A713" s="342"/>
      <c r="B713" s="342"/>
      <c r="C713" s="342"/>
      <c r="D713" s="342"/>
      <c r="E713" s="343"/>
      <c r="F713" s="65" t="s">
        <v>126</v>
      </c>
      <c r="G713" s="378" t="s">
        <v>457</v>
      </c>
      <c r="H713" s="65" t="s">
        <v>125</v>
      </c>
      <c r="I713" s="66">
        <v>2000</v>
      </c>
      <c r="J713" s="66">
        <f>K713-I713</f>
        <v>-1464</v>
      </c>
      <c r="K713" s="66">
        <v>536</v>
      </c>
      <c r="L713" s="60">
        <v>1000</v>
      </c>
      <c r="M713" s="60">
        <v>1000</v>
      </c>
      <c r="N713" s="49"/>
    </row>
    <row r="714" spans="1:18" ht="31.5" hidden="1" customHeight="1" x14ac:dyDescent="0.25">
      <c r="A714" s="342"/>
      <c r="B714" s="342"/>
      <c r="C714" s="342"/>
      <c r="D714" s="342"/>
      <c r="E714" s="343" t="s">
        <v>127</v>
      </c>
      <c r="F714" s="65"/>
      <c r="G714" s="378" t="s">
        <v>457</v>
      </c>
      <c r="H714" s="65" t="s">
        <v>128</v>
      </c>
      <c r="I714" s="66">
        <f>I715</f>
        <v>1500</v>
      </c>
      <c r="J714" s="66">
        <f>J715</f>
        <v>-800</v>
      </c>
      <c r="K714" s="66">
        <f>K715</f>
        <v>700</v>
      </c>
      <c r="L714" s="60">
        <f>L715</f>
        <v>1700</v>
      </c>
      <c r="M714" s="60">
        <f>M715</f>
        <v>1700</v>
      </c>
      <c r="N714" s="49"/>
    </row>
    <row r="715" spans="1:18" ht="20.100000000000001" hidden="1" customHeight="1" x14ac:dyDescent="0.25">
      <c r="A715" s="342"/>
      <c r="B715" s="342"/>
      <c r="C715" s="342"/>
      <c r="D715" s="342"/>
      <c r="E715" s="343"/>
      <c r="F715" s="65" t="s">
        <v>129</v>
      </c>
      <c r="G715" s="378" t="s">
        <v>457</v>
      </c>
      <c r="H715" s="65" t="s">
        <v>128</v>
      </c>
      <c r="I715" s="66">
        <v>1500</v>
      </c>
      <c r="J715" s="66">
        <f>K715-I715</f>
        <v>-800</v>
      </c>
      <c r="K715" s="66">
        <v>700</v>
      </c>
      <c r="L715" s="60">
        <v>1700</v>
      </c>
      <c r="M715" s="60">
        <v>1700</v>
      </c>
      <c r="N715" s="49"/>
    </row>
    <row r="716" spans="1:18" ht="20.100000000000001" hidden="1" customHeight="1" x14ac:dyDescent="0.25">
      <c r="A716" s="342"/>
      <c r="B716" s="342"/>
      <c r="C716" s="342"/>
      <c r="D716" s="342"/>
      <c r="E716" s="343" t="s">
        <v>130</v>
      </c>
      <c r="F716" s="65"/>
      <c r="G716" s="378" t="s">
        <v>457</v>
      </c>
      <c r="H716" s="65" t="s">
        <v>131</v>
      </c>
      <c r="I716" s="59">
        <f>I717</f>
        <v>2500</v>
      </c>
      <c r="J716" s="59">
        <f>J717</f>
        <v>-200</v>
      </c>
      <c r="K716" s="59">
        <f>K717</f>
        <v>2300</v>
      </c>
      <c r="L716" s="66">
        <f t="shared" ref="L716:M716" si="122">L717</f>
        <v>3300</v>
      </c>
      <c r="M716" s="66">
        <f t="shared" si="122"/>
        <v>3300</v>
      </c>
      <c r="N716" s="49"/>
    </row>
    <row r="717" spans="1:18" ht="20.100000000000001" hidden="1" customHeight="1" x14ac:dyDescent="0.25">
      <c r="A717" s="342"/>
      <c r="B717" s="342"/>
      <c r="C717" s="342"/>
      <c r="D717" s="342"/>
      <c r="E717" s="343"/>
      <c r="F717" s="65" t="s">
        <v>132</v>
      </c>
      <c r="G717" s="378" t="s">
        <v>457</v>
      </c>
      <c r="H717" s="65" t="s">
        <v>131</v>
      </c>
      <c r="I717" s="59">
        <v>2500</v>
      </c>
      <c r="J717" s="59">
        <f>K717-I717</f>
        <v>-200</v>
      </c>
      <c r="K717" s="59">
        <v>2300</v>
      </c>
      <c r="L717" s="60">
        <v>3300</v>
      </c>
      <c r="M717" s="60">
        <v>3300</v>
      </c>
      <c r="N717" s="49"/>
    </row>
    <row r="718" spans="1:18" ht="20.100000000000001" hidden="1" customHeight="1" x14ac:dyDescent="0.25">
      <c r="A718" s="342"/>
      <c r="B718" s="342"/>
      <c r="C718" s="342"/>
      <c r="D718" s="342">
        <v>3222</v>
      </c>
      <c r="E718" s="342"/>
      <c r="F718" s="57"/>
      <c r="G718" s="378" t="s">
        <v>457</v>
      </c>
      <c r="H718" s="58" t="s">
        <v>29</v>
      </c>
      <c r="I718" s="59">
        <f>I719+I721</f>
        <v>6000</v>
      </c>
      <c r="J718" s="59">
        <f>J719+J721</f>
        <v>-500</v>
      </c>
      <c r="K718" s="59">
        <f>K719+K721</f>
        <v>5500</v>
      </c>
      <c r="L718" s="66">
        <f t="shared" ref="L718:M718" si="123">L719+L721</f>
        <v>12000</v>
      </c>
      <c r="M718" s="66">
        <f t="shared" si="123"/>
        <v>12000</v>
      </c>
      <c r="N718" s="49"/>
    </row>
    <row r="719" spans="1:18" ht="20.100000000000001" hidden="1" customHeight="1" x14ac:dyDescent="0.25">
      <c r="A719" s="342"/>
      <c r="B719" s="342"/>
      <c r="C719" s="342"/>
      <c r="D719" s="342"/>
      <c r="E719" s="343" t="s">
        <v>136</v>
      </c>
      <c r="F719" s="65"/>
      <c r="G719" s="378" t="s">
        <v>457</v>
      </c>
      <c r="H719" s="65" t="s">
        <v>137</v>
      </c>
      <c r="I719" s="59">
        <f>I720</f>
        <v>0</v>
      </c>
      <c r="J719" s="59">
        <f>J720</f>
        <v>0</v>
      </c>
      <c r="K719" s="59">
        <f>K720</f>
        <v>0</v>
      </c>
      <c r="L719" s="66">
        <f t="shared" ref="L719:M719" si="124">L720</f>
        <v>0</v>
      </c>
      <c r="M719" s="66">
        <f t="shared" si="124"/>
        <v>0</v>
      </c>
      <c r="N719" s="49"/>
    </row>
    <row r="720" spans="1:18" ht="20.100000000000001" hidden="1" customHeight="1" x14ac:dyDescent="0.25">
      <c r="A720" s="342"/>
      <c r="B720" s="342"/>
      <c r="C720" s="342"/>
      <c r="D720" s="342"/>
      <c r="E720" s="343"/>
      <c r="F720" s="65" t="s">
        <v>138</v>
      </c>
      <c r="G720" s="378" t="s">
        <v>457</v>
      </c>
      <c r="H720" s="65" t="s">
        <v>137</v>
      </c>
      <c r="I720" s="66">
        <v>0</v>
      </c>
      <c r="J720" s="66">
        <v>0</v>
      </c>
      <c r="K720" s="66">
        <f>I720+J720</f>
        <v>0</v>
      </c>
      <c r="L720" s="60">
        <v>0</v>
      </c>
      <c r="M720" s="60">
        <v>0</v>
      </c>
      <c r="N720" s="49"/>
    </row>
    <row r="721" spans="1:18" ht="20.100000000000001" hidden="1" customHeight="1" x14ac:dyDescent="0.25">
      <c r="A721" s="342"/>
      <c r="B721" s="342"/>
      <c r="C721" s="342"/>
      <c r="D721" s="342"/>
      <c r="E721" s="343" t="s">
        <v>139</v>
      </c>
      <c r="F721" s="65"/>
      <c r="G721" s="378" t="s">
        <v>457</v>
      </c>
      <c r="H721" s="65" t="s">
        <v>140</v>
      </c>
      <c r="I721" s="66">
        <f>I722</f>
        <v>6000</v>
      </c>
      <c r="J721" s="66">
        <f>J722</f>
        <v>-500</v>
      </c>
      <c r="K721" s="66">
        <f>K722</f>
        <v>5500</v>
      </c>
      <c r="L721" s="66">
        <f t="shared" ref="L721:M721" si="125">L722</f>
        <v>12000</v>
      </c>
      <c r="M721" s="66">
        <f t="shared" si="125"/>
        <v>12000</v>
      </c>
      <c r="N721" s="49"/>
    </row>
    <row r="722" spans="1:18" ht="20.100000000000001" hidden="1" customHeight="1" x14ac:dyDescent="0.25">
      <c r="A722" s="342"/>
      <c r="B722" s="342"/>
      <c r="C722" s="342"/>
      <c r="D722" s="342"/>
      <c r="E722" s="343"/>
      <c r="F722" s="65" t="s">
        <v>141</v>
      </c>
      <c r="G722" s="378" t="s">
        <v>457</v>
      </c>
      <c r="H722" s="65" t="s">
        <v>140</v>
      </c>
      <c r="I722" s="66">
        <v>6000</v>
      </c>
      <c r="J722" s="66">
        <f>K722-I722</f>
        <v>-500</v>
      </c>
      <c r="K722" s="66">
        <v>5500</v>
      </c>
      <c r="L722" s="60">
        <v>12000</v>
      </c>
      <c r="M722" s="60">
        <v>12000</v>
      </c>
      <c r="N722" s="49"/>
    </row>
    <row r="723" spans="1:18" ht="20.100000000000001" hidden="1" customHeight="1" x14ac:dyDescent="0.25">
      <c r="A723" s="342"/>
      <c r="B723" s="342"/>
      <c r="C723" s="342"/>
      <c r="D723" s="356">
        <v>3223</v>
      </c>
      <c r="E723" s="356"/>
      <c r="F723" s="98"/>
      <c r="G723" s="378" t="s">
        <v>457</v>
      </c>
      <c r="H723" s="100" t="s">
        <v>30</v>
      </c>
      <c r="I723" s="59">
        <f>I724+I727+I729</f>
        <v>19500</v>
      </c>
      <c r="J723" s="59">
        <f>J724+J727+J729</f>
        <v>-4536</v>
      </c>
      <c r="K723" s="59">
        <f>K724+K727+K729</f>
        <v>14964</v>
      </c>
      <c r="L723" s="66">
        <f t="shared" ref="L723:M723" si="126">L724+L727+L729</f>
        <v>17300</v>
      </c>
      <c r="M723" s="66">
        <f t="shared" si="126"/>
        <v>17300</v>
      </c>
      <c r="N723" s="49"/>
    </row>
    <row r="724" spans="1:18" ht="20.100000000000001" hidden="1" customHeight="1" x14ac:dyDescent="0.25">
      <c r="A724" s="342"/>
      <c r="B724" s="342"/>
      <c r="C724" s="342"/>
      <c r="D724" s="356"/>
      <c r="E724" s="343" t="s">
        <v>142</v>
      </c>
      <c r="F724" s="65"/>
      <c r="G724" s="378" t="s">
        <v>457</v>
      </c>
      <c r="H724" s="65" t="s">
        <v>143</v>
      </c>
      <c r="I724" s="66">
        <f>I725+I726</f>
        <v>10000</v>
      </c>
      <c r="J724" s="66">
        <f>J725+J726</f>
        <v>-2000</v>
      </c>
      <c r="K724" s="66">
        <f>K725+K726</f>
        <v>8000</v>
      </c>
      <c r="L724" s="66">
        <f t="shared" ref="L724:M724" si="127">L725+L726</f>
        <v>7300</v>
      </c>
      <c r="M724" s="66">
        <f t="shared" si="127"/>
        <v>7300</v>
      </c>
      <c r="N724" s="49"/>
    </row>
    <row r="725" spans="1:18" ht="20.100000000000001" hidden="1" customHeight="1" x14ac:dyDescent="0.25">
      <c r="A725" s="342"/>
      <c r="B725" s="342"/>
      <c r="C725" s="342"/>
      <c r="D725" s="356"/>
      <c r="E725" s="343"/>
      <c r="F725" s="65" t="s">
        <v>144</v>
      </c>
      <c r="G725" s="378" t="s">
        <v>457</v>
      </c>
      <c r="H725" s="65" t="s">
        <v>143</v>
      </c>
      <c r="I725" s="66">
        <v>4500</v>
      </c>
      <c r="J725" s="66">
        <f>K725-I725</f>
        <v>-1000</v>
      </c>
      <c r="K725" s="66">
        <v>3500</v>
      </c>
      <c r="L725" s="60">
        <v>3300</v>
      </c>
      <c r="M725" s="60">
        <v>3300</v>
      </c>
      <c r="N725" s="49"/>
    </row>
    <row r="726" spans="1:18" ht="20.100000000000001" hidden="1" customHeight="1" x14ac:dyDescent="0.25">
      <c r="A726" s="342"/>
      <c r="B726" s="342"/>
      <c r="C726" s="342"/>
      <c r="D726" s="356"/>
      <c r="E726" s="343"/>
      <c r="F726" s="65" t="s">
        <v>145</v>
      </c>
      <c r="G726" s="378" t="s">
        <v>457</v>
      </c>
      <c r="H726" s="65" t="s">
        <v>325</v>
      </c>
      <c r="I726" s="66">
        <v>5500</v>
      </c>
      <c r="J726" s="66">
        <f>K726-I726</f>
        <v>-1000</v>
      </c>
      <c r="K726" s="66">
        <v>4500</v>
      </c>
      <c r="L726" s="60">
        <v>4000</v>
      </c>
      <c r="M726" s="60">
        <v>4000</v>
      </c>
      <c r="N726" s="49"/>
    </row>
    <row r="727" spans="1:18" ht="20.100000000000001" hidden="1" customHeight="1" x14ac:dyDescent="0.25">
      <c r="A727" s="342"/>
      <c r="B727" s="342"/>
      <c r="C727" s="342"/>
      <c r="D727" s="356"/>
      <c r="E727" s="343" t="s">
        <v>147</v>
      </c>
      <c r="F727" s="65"/>
      <c r="G727" s="378" t="s">
        <v>457</v>
      </c>
      <c r="H727" s="65" t="s">
        <v>148</v>
      </c>
      <c r="I727" s="66">
        <f>I728</f>
        <v>7500</v>
      </c>
      <c r="J727" s="66">
        <f>J728</f>
        <v>-1000</v>
      </c>
      <c r="K727" s="66">
        <f>K728</f>
        <v>6500</v>
      </c>
      <c r="L727" s="66">
        <f t="shared" ref="L727:M727" si="128">L728</f>
        <v>8000</v>
      </c>
      <c r="M727" s="66">
        <f t="shared" si="128"/>
        <v>8000</v>
      </c>
      <c r="N727" s="49"/>
    </row>
    <row r="728" spans="1:18" ht="20.100000000000001" hidden="1" customHeight="1" x14ac:dyDescent="0.25">
      <c r="A728" s="342"/>
      <c r="B728" s="342"/>
      <c r="C728" s="342"/>
      <c r="D728" s="356"/>
      <c r="E728" s="343"/>
      <c r="F728" s="65" t="s">
        <v>149</v>
      </c>
      <c r="G728" s="378" t="s">
        <v>457</v>
      </c>
      <c r="H728" s="65" t="s">
        <v>148</v>
      </c>
      <c r="I728" s="66">
        <v>7500</v>
      </c>
      <c r="J728" s="66">
        <f>K728-I728</f>
        <v>-1000</v>
      </c>
      <c r="K728" s="66">
        <v>6500</v>
      </c>
      <c r="L728" s="60">
        <v>8000</v>
      </c>
      <c r="M728" s="60">
        <v>8000</v>
      </c>
      <c r="N728" s="49"/>
    </row>
    <row r="729" spans="1:18" ht="20.100000000000001" hidden="1" customHeight="1" x14ac:dyDescent="0.25">
      <c r="A729" s="342"/>
      <c r="B729" s="342"/>
      <c r="C729" s="342"/>
      <c r="D729" s="356"/>
      <c r="E729" s="343" t="s">
        <v>150</v>
      </c>
      <c r="F729" s="65"/>
      <c r="G729" s="378" t="s">
        <v>457</v>
      </c>
      <c r="H729" s="65" t="s">
        <v>151</v>
      </c>
      <c r="I729" s="66">
        <f>I730</f>
        <v>2000</v>
      </c>
      <c r="J729" s="66">
        <f>J730</f>
        <v>-1536</v>
      </c>
      <c r="K729" s="66">
        <f>K730</f>
        <v>464</v>
      </c>
      <c r="L729" s="66">
        <f t="shared" ref="L729:M729" si="129">L730</f>
        <v>2000</v>
      </c>
      <c r="M729" s="66">
        <f t="shared" si="129"/>
        <v>2000</v>
      </c>
      <c r="N729" s="49"/>
    </row>
    <row r="730" spans="1:18" ht="20.100000000000001" hidden="1" customHeight="1" x14ac:dyDescent="0.25">
      <c r="A730" s="342"/>
      <c r="B730" s="342"/>
      <c r="C730" s="342"/>
      <c r="D730" s="356"/>
      <c r="E730" s="343"/>
      <c r="F730" s="65" t="s">
        <v>152</v>
      </c>
      <c r="G730" s="378" t="s">
        <v>457</v>
      </c>
      <c r="H730" s="65" t="s">
        <v>151</v>
      </c>
      <c r="I730" s="66">
        <v>2000</v>
      </c>
      <c r="J730" s="66">
        <f>K730-I730</f>
        <v>-1536</v>
      </c>
      <c r="K730" s="66">
        <f>1000-536</f>
        <v>464</v>
      </c>
      <c r="L730" s="60">
        <v>2000</v>
      </c>
      <c r="M730" s="60">
        <v>2000</v>
      </c>
      <c r="N730" s="49"/>
    </row>
    <row r="731" spans="1:18" s="280" customFormat="1" ht="20.100000000000001" customHeight="1" x14ac:dyDescent="0.25">
      <c r="A731" s="341"/>
      <c r="B731" s="341"/>
      <c r="C731" s="341">
        <v>323</v>
      </c>
      <c r="D731" s="341"/>
      <c r="E731" s="341"/>
      <c r="F731" s="44"/>
      <c r="G731" s="378" t="s">
        <v>457</v>
      </c>
      <c r="H731" s="46" t="s">
        <v>34</v>
      </c>
      <c r="I731" s="47">
        <f>I732+I741+I744+I747+I755+I762+I765</f>
        <v>46000</v>
      </c>
      <c r="J731" s="47">
        <f>J732+J741+J744+J747+J755+J762+J765</f>
        <v>-9950</v>
      </c>
      <c r="K731" s="47">
        <f>K732+K741+K744+K747+K755+K762+K765</f>
        <v>36050</v>
      </c>
      <c r="L731" s="281">
        <f t="shared" ref="L731:M731" si="130">L732+L741+L744+L747+L755+L762+L765</f>
        <v>57200</v>
      </c>
      <c r="M731" s="281">
        <f t="shared" si="130"/>
        <v>57200</v>
      </c>
      <c r="N731" s="49"/>
      <c r="O731" s="285"/>
      <c r="P731" s="279"/>
      <c r="Q731" s="279"/>
      <c r="R731" s="279"/>
    </row>
    <row r="732" spans="1:18" ht="20.100000000000001" hidden="1" customHeight="1" x14ac:dyDescent="0.25">
      <c r="A732" s="342"/>
      <c r="B732" s="342"/>
      <c r="C732" s="342"/>
      <c r="D732" s="342">
        <v>3231</v>
      </c>
      <c r="E732" s="342"/>
      <c r="F732" s="57"/>
      <c r="G732" s="378" t="s">
        <v>457</v>
      </c>
      <c r="H732" s="58" t="s">
        <v>359</v>
      </c>
      <c r="I732" s="59">
        <f>I733+I735+I737</f>
        <v>7500</v>
      </c>
      <c r="J732" s="59">
        <f>J733+J735+J737</f>
        <v>-2200</v>
      </c>
      <c r="K732" s="59">
        <f>K733+K735+K737</f>
        <v>5300</v>
      </c>
      <c r="L732" s="66">
        <f t="shared" ref="L732:M732" si="131">L733+L735+L737</f>
        <v>7500</v>
      </c>
      <c r="M732" s="66">
        <f t="shared" si="131"/>
        <v>7500</v>
      </c>
      <c r="N732" s="49"/>
      <c r="O732" s="61"/>
    </row>
    <row r="733" spans="1:18" ht="20.100000000000001" hidden="1" customHeight="1" x14ac:dyDescent="0.25">
      <c r="A733" s="342"/>
      <c r="B733" s="342"/>
      <c r="C733" s="342"/>
      <c r="D733" s="342"/>
      <c r="E733" s="343" t="s">
        <v>168</v>
      </c>
      <c r="F733" s="65"/>
      <c r="G733" s="378" t="s">
        <v>457</v>
      </c>
      <c r="H733" s="65" t="s">
        <v>169</v>
      </c>
      <c r="I733" s="66">
        <f>I734</f>
        <v>7000</v>
      </c>
      <c r="J733" s="66">
        <f>J734</f>
        <v>-2200</v>
      </c>
      <c r="K733" s="66">
        <f>K734</f>
        <v>4800</v>
      </c>
      <c r="L733" s="66">
        <f t="shared" ref="L733:M733" si="132">L734</f>
        <v>6500</v>
      </c>
      <c r="M733" s="66">
        <f t="shared" si="132"/>
        <v>6500</v>
      </c>
      <c r="N733" s="49"/>
    </row>
    <row r="734" spans="1:18" ht="20.100000000000001" hidden="1" customHeight="1" x14ac:dyDescent="0.25">
      <c r="A734" s="342"/>
      <c r="B734" s="342"/>
      <c r="C734" s="342"/>
      <c r="D734" s="342"/>
      <c r="E734" s="343"/>
      <c r="F734" s="65" t="s">
        <v>170</v>
      </c>
      <c r="G734" s="378" t="s">
        <v>457</v>
      </c>
      <c r="H734" s="65" t="s">
        <v>169</v>
      </c>
      <c r="I734" s="66">
        <v>7000</v>
      </c>
      <c r="J734" s="66">
        <f>K734-I734</f>
        <v>-2200</v>
      </c>
      <c r="K734" s="66">
        <v>4800</v>
      </c>
      <c r="L734" s="60">
        <v>6500</v>
      </c>
      <c r="M734" s="60">
        <v>6500</v>
      </c>
      <c r="N734" s="49"/>
    </row>
    <row r="735" spans="1:18" ht="20.100000000000001" hidden="1" customHeight="1" x14ac:dyDescent="0.25">
      <c r="A735" s="342"/>
      <c r="B735" s="342"/>
      <c r="C735" s="342"/>
      <c r="D735" s="342"/>
      <c r="E735" s="343" t="s">
        <v>171</v>
      </c>
      <c r="F735" s="65"/>
      <c r="G735" s="378" t="s">
        <v>457</v>
      </c>
      <c r="H735" s="65" t="s">
        <v>172</v>
      </c>
      <c r="I735" s="66">
        <f>I736</f>
        <v>0</v>
      </c>
      <c r="J735" s="66">
        <f>J736</f>
        <v>0</v>
      </c>
      <c r="K735" s="66">
        <f>K736</f>
        <v>0</v>
      </c>
      <c r="L735" s="66">
        <f t="shared" ref="L735:M735" si="133">L736</f>
        <v>500</v>
      </c>
      <c r="M735" s="66">
        <f t="shared" si="133"/>
        <v>500</v>
      </c>
      <c r="N735" s="49"/>
      <c r="O735" s="25"/>
      <c r="P735" s="25"/>
      <c r="Q735" s="29"/>
      <c r="R735" s="29"/>
    </row>
    <row r="736" spans="1:18" ht="20.100000000000001" hidden="1" customHeight="1" x14ac:dyDescent="0.25">
      <c r="A736" s="342"/>
      <c r="B736" s="342"/>
      <c r="C736" s="342"/>
      <c r="D736" s="342"/>
      <c r="E736" s="343"/>
      <c r="F736" s="65" t="s">
        <v>173</v>
      </c>
      <c r="G736" s="378" t="s">
        <v>457</v>
      </c>
      <c r="H736" s="65" t="s">
        <v>172</v>
      </c>
      <c r="I736" s="66">
        <v>0</v>
      </c>
      <c r="J736" s="66">
        <f>K736-I736</f>
        <v>0</v>
      </c>
      <c r="K736" s="66">
        <v>0</v>
      </c>
      <c r="L736" s="60">
        <v>500</v>
      </c>
      <c r="M736" s="60">
        <v>500</v>
      </c>
      <c r="N736" s="49"/>
      <c r="O736" s="25"/>
      <c r="P736" s="25"/>
      <c r="Q736" s="29"/>
      <c r="R736" s="29"/>
    </row>
    <row r="737" spans="1:18" ht="20.100000000000001" hidden="1" customHeight="1" x14ac:dyDescent="0.25">
      <c r="A737" s="342"/>
      <c r="B737" s="342"/>
      <c r="C737" s="342"/>
      <c r="D737" s="342"/>
      <c r="E737" s="343" t="s">
        <v>174</v>
      </c>
      <c r="F737" s="65"/>
      <c r="G737" s="378" t="s">
        <v>457</v>
      </c>
      <c r="H737" s="65" t="s">
        <v>175</v>
      </c>
      <c r="I737" s="66">
        <f>I738</f>
        <v>500</v>
      </c>
      <c r="J737" s="66">
        <f>J738</f>
        <v>0</v>
      </c>
      <c r="K737" s="66">
        <f>K738</f>
        <v>500</v>
      </c>
      <c r="L737" s="66">
        <f t="shared" ref="L737:M737" si="134">L738</f>
        <v>500</v>
      </c>
      <c r="M737" s="66">
        <f t="shared" si="134"/>
        <v>500</v>
      </c>
      <c r="N737" s="49"/>
      <c r="O737" s="25"/>
      <c r="P737" s="25"/>
      <c r="Q737" s="29"/>
      <c r="R737" s="29"/>
    </row>
    <row r="738" spans="1:18" ht="20.100000000000001" hidden="1" customHeight="1" x14ac:dyDescent="0.25">
      <c r="A738" s="342"/>
      <c r="B738" s="342"/>
      <c r="C738" s="342"/>
      <c r="D738" s="342"/>
      <c r="E738" s="343"/>
      <c r="F738" s="65" t="s">
        <v>176</v>
      </c>
      <c r="G738" s="378" t="s">
        <v>457</v>
      </c>
      <c r="H738" s="65" t="s">
        <v>175</v>
      </c>
      <c r="I738" s="66">
        <v>500</v>
      </c>
      <c r="J738" s="66">
        <f>K738-I738</f>
        <v>0</v>
      </c>
      <c r="K738" s="66">
        <v>500</v>
      </c>
      <c r="L738" s="60">
        <v>500</v>
      </c>
      <c r="M738" s="60">
        <v>500</v>
      </c>
      <c r="N738" s="49"/>
      <c r="O738" s="25"/>
      <c r="P738" s="25"/>
      <c r="Q738" s="29"/>
      <c r="R738" s="29"/>
    </row>
    <row r="739" spans="1:18" ht="20.100000000000001" hidden="1" customHeight="1" x14ac:dyDescent="0.25">
      <c r="A739" s="342"/>
      <c r="B739" s="342"/>
      <c r="C739" s="342"/>
      <c r="D739" s="342"/>
      <c r="E739" s="343" t="s">
        <v>177</v>
      </c>
      <c r="F739" s="65"/>
      <c r="G739" s="378" t="s">
        <v>457</v>
      </c>
      <c r="H739" s="65" t="s">
        <v>178</v>
      </c>
      <c r="I739" s="66"/>
      <c r="J739" s="66"/>
      <c r="K739" s="66"/>
      <c r="L739" s="60"/>
      <c r="M739" s="60"/>
      <c r="N739" s="49"/>
      <c r="O739" s="25"/>
      <c r="P739" s="25"/>
      <c r="Q739" s="29"/>
      <c r="R739" s="29"/>
    </row>
    <row r="740" spans="1:18" ht="20.100000000000001" hidden="1" customHeight="1" x14ac:dyDescent="0.25">
      <c r="A740" s="342"/>
      <c r="B740" s="342"/>
      <c r="C740" s="342"/>
      <c r="D740" s="342"/>
      <c r="E740" s="343"/>
      <c r="F740" s="65" t="s">
        <v>179</v>
      </c>
      <c r="G740" s="378" t="s">
        <v>457</v>
      </c>
      <c r="H740" s="65" t="s">
        <v>178</v>
      </c>
      <c r="I740" s="66"/>
      <c r="J740" s="66"/>
      <c r="K740" s="66"/>
      <c r="L740" s="60"/>
      <c r="M740" s="60"/>
      <c r="N740" s="49"/>
      <c r="O740" s="25"/>
      <c r="P740" s="25"/>
      <c r="Q740" s="29"/>
      <c r="R740" s="29"/>
    </row>
    <row r="741" spans="1:18" ht="20.100000000000001" hidden="1" customHeight="1" x14ac:dyDescent="0.25">
      <c r="A741" s="342"/>
      <c r="B741" s="342"/>
      <c r="C741" s="342"/>
      <c r="D741" s="342">
        <v>3232</v>
      </c>
      <c r="E741" s="342"/>
      <c r="F741" s="57"/>
      <c r="G741" s="378" t="s">
        <v>457</v>
      </c>
      <c r="H741" s="58" t="s">
        <v>36</v>
      </c>
      <c r="I741" s="66">
        <f t="shared" ref="I741:K742" si="135">I742</f>
        <v>4500</v>
      </c>
      <c r="J741" s="66">
        <f t="shared" si="135"/>
        <v>-1000</v>
      </c>
      <c r="K741" s="66">
        <f t="shared" si="135"/>
        <v>3500</v>
      </c>
      <c r="L741" s="66">
        <f t="shared" ref="L741:M741" si="136">L742</f>
        <v>6200</v>
      </c>
      <c r="M741" s="66">
        <f t="shared" si="136"/>
        <v>6200</v>
      </c>
      <c r="N741" s="49"/>
      <c r="O741" s="25"/>
      <c r="P741" s="25"/>
      <c r="Q741" s="29"/>
      <c r="R741" s="29"/>
    </row>
    <row r="742" spans="1:18" ht="30" hidden="1" customHeight="1" x14ac:dyDescent="0.25">
      <c r="A742" s="342"/>
      <c r="B742" s="342"/>
      <c r="C742" s="342"/>
      <c r="D742" s="342"/>
      <c r="E742" s="343" t="s">
        <v>180</v>
      </c>
      <c r="F742" s="65"/>
      <c r="G742" s="378" t="s">
        <v>457</v>
      </c>
      <c r="H742" s="65" t="s">
        <v>181</v>
      </c>
      <c r="I742" s="66">
        <f t="shared" si="135"/>
        <v>4500</v>
      </c>
      <c r="J742" s="66">
        <f t="shared" si="135"/>
        <v>-1000</v>
      </c>
      <c r="K742" s="66">
        <f t="shared" si="135"/>
        <v>3500</v>
      </c>
      <c r="L742" s="66">
        <f t="shared" ref="L742:M742" si="137">L743</f>
        <v>6200</v>
      </c>
      <c r="M742" s="66">
        <f t="shared" si="137"/>
        <v>6200</v>
      </c>
      <c r="N742" s="49"/>
      <c r="O742" s="25"/>
      <c r="P742" s="25"/>
      <c r="Q742" s="29"/>
      <c r="R742" s="29"/>
    </row>
    <row r="743" spans="1:18" ht="30" hidden="1" customHeight="1" x14ac:dyDescent="0.25">
      <c r="A743" s="342"/>
      <c r="B743" s="342"/>
      <c r="C743" s="342"/>
      <c r="D743" s="342"/>
      <c r="E743" s="343"/>
      <c r="F743" s="65" t="s">
        <v>182</v>
      </c>
      <c r="G743" s="378" t="s">
        <v>457</v>
      </c>
      <c r="H743" s="65" t="s">
        <v>181</v>
      </c>
      <c r="I743" s="66">
        <v>4500</v>
      </c>
      <c r="J743" s="66">
        <f>K743-I743</f>
        <v>-1000</v>
      </c>
      <c r="K743" s="66">
        <v>3500</v>
      </c>
      <c r="L743" s="60">
        <v>6200</v>
      </c>
      <c r="M743" s="60">
        <v>6200</v>
      </c>
      <c r="N743" s="49"/>
      <c r="O743" s="25"/>
      <c r="P743" s="25"/>
      <c r="Q743" s="29"/>
      <c r="R743" s="29"/>
    </row>
    <row r="744" spans="1:18" ht="20.100000000000001" hidden="1" customHeight="1" x14ac:dyDescent="0.25">
      <c r="A744" s="342"/>
      <c r="B744" s="342"/>
      <c r="C744" s="342"/>
      <c r="D744" s="342">
        <v>3233</v>
      </c>
      <c r="E744" s="342"/>
      <c r="F744" s="57"/>
      <c r="G744" s="378" t="s">
        <v>457</v>
      </c>
      <c r="H744" s="58" t="s">
        <v>37</v>
      </c>
      <c r="I744" s="66">
        <f t="shared" ref="I744:K745" si="138">I745</f>
        <v>2500</v>
      </c>
      <c r="J744" s="66">
        <f t="shared" si="138"/>
        <v>-1000</v>
      </c>
      <c r="K744" s="66">
        <f t="shared" si="138"/>
        <v>1500</v>
      </c>
      <c r="L744" s="66">
        <f t="shared" ref="L744:M744" si="139">L745</f>
        <v>6500</v>
      </c>
      <c r="M744" s="66">
        <f t="shared" si="139"/>
        <v>6500</v>
      </c>
      <c r="N744" s="49"/>
      <c r="O744" s="25"/>
      <c r="P744" s="25"/>
      <c r="Q744" s="29"/>
      <c r="R744" s="29"/>
    </row>
    <row r="745" spans="1:18" ht="20.100000000000001" hidden="1" customHeight="1" x14ac:dyDescent="0.25">
      <c r="A745" s="342"/>
      <c r="B745" s="342"/>
      <c r="C745" s="342"/>
      <c r="D745" s="342"/>
      <c r="E745" s="343" t="s">
        <v>183</v>
      </c>
      <c r="F745" s="65"/>
      <c r="G745" s="378" t="s">
        <v>457</v>
      </c>
      <c r="H745" s="58" t="s">
        <v>184</v>
      </c>
      <c r="I745" s="66">
        <f t="shared" si="138"/>
        <v>2500</v>
      </c>
      <c r="J745" s="66">
        <f t="shared" si="138"/>
        <v>-1000</v>
      </c>
      <c r="K745" s="66">
        <f t="shared" si="138"/>
        <v>1500</v>
      </c>
      <c r="L745" s="66">
        <f t="shared" ref="L745:M745" si="140">L746</f>
        <v>6500</v>
      </c>
      <c r="M745" s="66">
        <f t="shared" si="140"/>
        <v>6500</v>
      </c>
      <c r="N745" s="49"/>
      <c r="O745" s="25"/>
      <c r="P745" s="25"/>
      <c r="Q745" s="29"/>
      <c r="R745" s="29"/>
    </row>
    <row r="746" spans="1:18" ht="20.100000000000001" hidden="1" customHeight="1" x14ac:dyDescent="0.25">
      <c r="A746" s="342"/>
      <c r="B746" s="342"/>
      <c r="C746" s="342"/>
      <c r="D746" s="342"/>
      <c r="E746" s="343"/>
      <c r="F746" s="65" t="s">
        <v>185</v>
      </c>
      <c r="G746" s="378" t="s">
        <v>457</v>
      </c>
      <c r="H746" s="58" t="s">
        <v>184</v>
      </c>
      <c r="I746" s="66">
        <v>2500</v>
      </c>
      <c r="J746" s="66">
        <f>K746-I746</f>
        <v>-1000</v>
      </c>
      <c r="K746" s="66">
        <v>1500</v>
      </c>
      <c r="L746" s="60">
        <v>6500</v>
      </c>
      <c r="M746" s="60">
        <v>6500</v>
      </c>
      <c r="N746" s="49"/>
      <c r="O746" s="25"/>
      <c r="P746" s="25"/>
      <c r="Q746" s="29"/>
      <c r="R746" s="29"/>
    </row>
    <row r="747" spans="1:18" ht="20.100000000000001" hidden="1" customHeight="1" x14ac:dyDescent="0.25">
      <c r="A747" s="342"/>
      <c r="B747" s="342"/>
      <c r="C747" s="342"/>
      <c r="D747" s="342">
        <v>3234</v>
      </c>
      <c r="E747" s="342"/>
      <c r="F747" s="57"/>
      <c r="G747" s="378" t="s">
        <v>457</v>
      </c>
      <c r="H747" s="58" t="s">
        <v>360</v>
      </c>
      <c r="I747" s="59">
        <f>I748+I750+I752</f>
        <v>18000</v>
      </c>
      <c r="J747" s="59">
        <f>J748+J750+J752</f>
        <v>-2300</v>
      </c>
      <c r="K747" s="59">
        <f>K748+K750+K752</f>
        <v>15700</v>
      </c>
      <c r="L747" s="66">
        <f t="shared" ref="L747:M747" si="141">L748+L750+L752</f>
        <v>18000</v>
      </c>
      <c r="M747" s="66">
        <f t="shared" si="141"/>
        <v>18000</v>
      </c>
      <c r="N747" s="49"/>
      <c r="O747" s="25"/>
      <c r="P747" s="25"/>
      <c r="Q747" s="29"/>
      <c r="R747" s="29"/>
    </row>
    <row r="748" spans="1:18" ht="20.100000000000001" hidden="1" customHeight="1" x14ac:dyDescent="0.25">
      <c r="A748" s="342"/>
      <c r="B748" s="342"/>
      <c r="C748" s="342"/>
      <c r="D748" s="342"/>
      <c r="E748" s="343" t="s">
        <v>186</v>
      </c>
      <c r="F748" s="65"/>
      <c r="G748" s="378" t="s">
        <v>457</v>
      </c>
      <c r="H748" s="65" t="s">
        <v>187</v>
      </c>
      <c r="I748" s="66">
        <f>I749</f>
        <v>2000</v>
      </c>
      <c r="J748" s="66">
        <f>J749</f>
        <v>0</v>
      </c>
      <c r="K748" s="66">
        <f>K749</f>
        <v>2000</v>
      </c>
      <c r="L748" s="66">
        <f t="shared" ref="L748:M748" si="142">L749</f>
        <v>4000</v>
      </c>
      <c r="M748" s="66">
        <f t="shared" si="142"/>
        <v>4000</v>
      </c>
      <c r="N748" s="49"/>
      <c r="O748" s="25"/>
      <c r="P748" s="25"/>
      <c r="Q748" s="29"/>
      <c r="R748" s="29"/>
    </row>
    <row r="749" spans="1:18" ht="20.100000000000001" hidden="1" customHeight="1" x14ac:dyDescent="0.25">
      <c r="A749" s="342"/>
      <c r="B749" s="342"/>
      <c r="C749" s="342"/>
      <c r="D749" s="342"/>
      <c r="E749" s="343"/>
      <c r="F749" s="65" t="s">
        <v>188</v>
      </c>
      <c r="G749" s="378" t="s">
        <v>457</v>
      </c>
      <c r="H749" s="65" t="s">
        <v>187</v>
      </c>
      <c r="I749" s="66">
        <v>2000</v>
      </c>
      <c r="J749" s="66">
        <f>K749-I749</f>
        <v>0</v>
      </c>
      <c r="K749" s="66">
        <v>2000</v>
      </c>
      <c r="L749" s="60">
        <v>4000</v>
      </c>
      <c r="M749" s="60">
        <v>4000</v>
      </c>
      <c r="N749" s="49"/>
      <c r="O749" s="25"/>
      <c r="P749" s="25"/>
      <c r="Q749" s="29"/>
      <c r="R749" s="29"/>
    </row>
    <row r="750" spans="1:18" ht="20.100000000000001" hidden="1" customHeight="1" x14ac:dyDescent="0.25">
      <c r="A750" s="342"/>
      <c r="B750" s="342"/>
      <c r="C750" s="342"/>
      <c r="D750" s="342"/>
      <c r="E750" s="343" t="s">
        <v>189</v>
      </c>
      <c r="F750" s="65"/>
      <c r="G750" s="378" t="s">
        <v>457</v>
      </c>
      <c r="H750" s="65" t="s">
        <v>190</v>
      </c>
      <c r="I750" s="66">
        <f>I751</f>
        <v>6000</v>
      </c>
      <c r="J750" s="66">
        <f>J751</f>
        <v>-1000</v>
      </c>
      <c r="K750" s="66">
        <v>5000</v>
      </c>
      <c r="L750" s="66">
        <f t="shared" ref="L750:M750" si="143">L751</f>
        <v>4000</v>
      </c>
      <c r="M750" s="66">
        <f t="shared" si="143"/>
        <v>4000</v>
      </c>
      <c r="N750" s="49"/>
      <c r="O750" s="25"/>
      <c r="P750" s="25"/>
      <c r="Q750" s="29"/>
      <c r="R750" s="29"/>
    </row>
    <row r="751" spans="1:18" ht="20.100000000000001" hidden="1" customHeight="1" x14ac:dyDescent="0.25">
      <c r="A751" s="342"/>
      <c r="B751" s="342"/>
      <c r="C751" s="342"/>
      <c r="D751" s="342"/>
      <c r="E751" s="343"/>
      <c r="F751" s="65" t="s">
        <v>191</v>
      </c>
      <c r="G751" s="378" t="s">
        <v>457</v>
      </c>
      <c r="H751" s="65" t="s">
        <v>190</v>
      </c>
      <c r="I751" s="66">
        <v>6000</v>
      </c>
      <c r="J751" s="66">
        <f>K751-I751</f>
        <v>-1000</v>
      </c>
      <c r="K751" s="66">
        <v>5000</v>
      </c>
      <c r="L751" s="60">
        <v>4000</v>
      </c>
      <c r="M751" s="60">
        <v>4000</v>
      </c>
      <c r="N751" s="49"/>
      <c r="O751" s="25"/>
      <c r="P751" s="25"/>
      <c r="Q751" s="29"/>
      <c r="R751" s="29"/>
    </row>
    <row r="752" spans="1:18" ht="20.100000000000001" hidden="1" customHeight="1" x14ac:dyDescent="0.25">
      <c r="A752" s="342"/>
      <c r="B752" s="342"/>
      <c r="C752" s="342"/>
      <c r="D752" s="342"/>
      <c r="E752" s="343" t="s">
        <v>192</v>
      </c>
      <c r="F752" s="65"/>
      <c r="G752" s="378" t="s">
        <v>457</v>
      </c>
      <c r="H752" s="65" t="s">
        <v>193</v>
      </c>
      <c r="I752" s="66">
        <f>I753+I754</f>
        <v>10000</v>
      </c>
      <c r="J752" s="66">
        <f>J753+J754</f>
        <v>-1300</v>
      </c>
      <c r="K752" s="66">
        <f>K753+K754</f>
        <v>8700</v>
      </c>
      <c r="L752" s="66">
        <f t="shared" ref="L752:M752" si="144">L753+L754</f>
        <v>10000</v>
      </c>
      <c r="M752" s="66">
        <f t="shared" si="144"/>
        <v>10000</v>
      </c>
      <c r="N752" s="49"/>
      <c r="O752" s="25"/>
      <c r="P752" s="25"/>
      <c r="Q752" s="29"/>
      <c r="R752" s="29"/>
    </row>
    <row r="753" spans="1:18" ht="20.100000000000001" hidden="1" customHeight="1" x14ac:dyDescent="0.25">
      <c r="A753" s="342"/>
      <c r="B753" s="342"/>
      <c r="C753" s="342"/>
      <c r="D753" s="342"/>
      <c r="E753" s="343"/>
      <c r="F753" s="65" t="s">
        <v>194</v>
      </c>
      <c r="G753" s="378" t="s">
        <v>457</v>
      </c>
      <c r="H753" s="65" t="s">
        <v>193</v>
      </c>
      <c r="I753" s="66">
        <v>0</v>
      </c>
      <c r="J753" s="66">
        <v>0</v>
      </c>
      <c r="K753" s="66">
        <f>I753+J753</f>
        <v>0</v>
      </c>
      <c r="L753" s="60">
        <v>0</v>
      </c>
      <c r="M753" s="60">
        <v>0</v>
      </c>
      <c r="N753" s="49"/>
      <c r="O753" s="25"/>
      <c r="P753" s="25"/>
      <c r="Q753" s="29"/>
      <c r="R753" s="29"/>
    </row>
    <row r="754" spans="1:18" ht="20.100000000000001" hidden="1" customHeight="1" x14ac:dyDescent="0.25">
      <c r="A754" s="342"/>
      <c r="B754" s="342"/>
      <c r="C754" s="342"/>
      <c r="D754" s="342"/>
      <c r="E754" s="343"/>
      <c r="F754" s="65" t="s">
        <v>195</v>
      </c>
      <c r="G754" s="378" t="s">
        <v>457</v>
      </c>
      <c r="H754" s="65" t="s">
        <v>196</v>
      </c>
      <c r="I754" s="66">
        <v>10000</v>
      </c>
      <c r="J754" s="66">
        <f>K754-I754</f>
        <v>-1300</v>
      </c>
      <c r="K754" s="66">
        <v>8700</v>
      </c>
      <c r="L754" s="60">
        <v>10000</v>
      </c>
      <c r="M754" s="60">
        <v>10000</v>
      </c>
      <c r="N754" s="49"/>
      <c r="O754" s="25"/>
      <c r="P754" s="25"/>
      <c r="Q754" s="29"/>
      <c r="R754" s="29"/>
    </row>
    <row r="755" spans="1:18" ht="20.100000000000001" hidden="1" customHeight="1" x14ac:dyDescent="0.25">
      <c r="A755" s="342"/>
      <c r="B755" s="342"/>
      <c r="C755" s="342"/>
      <c r="D755" s="342">
        <v>3237</v>
      </c>
      <c r="E755" s="342"/>
      <c r="F755" s="57"/>
      <c r="G755" s="378" t="s">
        <v>457</v>
      </c>
      <c r="H755" s="58" t="s">
        <v>209</v>
      </c>
      <c r="I755" s="59">
        <f t="shared" ref="I755:K756" si="145">I756</f>
        <v>10000</v>
      </c>
      <c r="J755" s="59">
        <f t="shared" si="145"/>
        <v>-2000</v>
      </c>
      <c r="K755" s="59">
        <f t="shared" si="145"/>
        <v>8000</v>
      </c>
      <c r="L755" s="66">
        <f t="shared" ref="L755:M755" si="146">L756</f>
        <v>15500</v>
      </c>
      <c r="M755" s="66">
        <f t="shared" si="146"/>
        <v>15500</v>
      </c>
      <c r="N755" s="49"/>
      <c r="O755" s="25"/>
      <c r="P755" s="25"/>
      <c r="Q755" s="29"/>
      <c r="R755" s="29"/>
    </row>
    <row r="756" spans="1:18" ht="20.100000000000001" hidden="1" customHeight="1" x14ac:dyDescent="0.25">
      <c r="A756" s="342"/>
      <c r="B756" s="342"/>
      <c r="C756" s="342"/>
      <c r="D756" s="342"/>
      <c r="E756" s="343" t="s">
        <v>210</v>
      </c>
      <c r="F756" s="65"/>
      <c r="G756" s="378" t="s">
        <v>457</v>
      </c>
      <c r="H756" s="65" t="s">
        <v>211</v>
      </c>
      <c r="I756" s="66">
        <f t="shared" si="145"/>
        <v>10000</v>
      </c>
      <c r="J756" s="66">
        <f t="shared" si="145"/>
        <v>-2000</v>
      </c>
      <c r="K756" s="66">
        <f t="shared" si="145"/>
        <v>8000</v>
      </c>
      <c r="L756" s="66">
        <f t="shared" ref="L756:M756" si="147">L757</f>
        <v>15500</v>
      </c>
      <c r="M756" s="66">
        <f t="shared" si="147"/>
        <v>15500</v>
      </c>
      <c r="N756" s="49"/>
      <c r="O756" s="25"/>
      <c r="P756" s="25"/>
      <c r="Q756" s="29"/>
      <c r="R756" s="29"/>
    </row>
    <row r="757" spans="1:18" ht="20.100000000000001" hidden="1" customHeight="1" x14ac:dyDescent="0.25">
      <c r="A757" s="342"/>
      <c r="B757" s="342"/>
      <c r="C757" s="342"/>
      <c r="D757" s="342"/>
      <c r="E757" s="343"/>
      <c r="F757" s="65" t="s">
        <v>212</v>
      </c>
      <c r="G757" s="378" t="s">
        <v>457</v>
      </c>
      <c r="H757" s="65" t="s">
        <v>211</v>
      </c>
      <c r="I757" s="66">
        <v>10000</v>
      </c>
      <c r="J757" s="66">
        <f>K757-I757</f>
        <v>-2000</v>
      </c>
      <c r="K757" s="66">
        <v>8000</v>
      </c>
      <c r="L757" s="66">
        <v>15500</v>
      </c>
      <c r="M757" s="66">
        <v>15500</v>
      </c>
      <c r="N757" s="49"/>
      <c r="O757" s="25"/>
      <c r="P757" s="25"/>
      <c r="Q757" s="29"/>
      <c r="R757" s="29"/>
    </row>
    <row r="758" spans="1:18" ht="20.100000000000001" hidden="1" customHeight="1" x14ac:dyDescent="0.25">
      <c r="A758" s="342"/>
      <c r="B758" s="342"/>
      <c r="C758" s="342"/>
      <c r="D758" s="342"/>
      <c r="E758" s="343" t="s">
        <v>213</v>
      </c>
      <c r="F758" s="65"/>
      <c r="G758" s="378" t="s">
        <v>457</v>
      </c>
      <c r="H758" s="65" t="s">
        <v>214</v>
      </c>
      <c r="I758" s="66"/>
      <c r="J758" s="66"/>
      <c r="K758" s="66"/>
      <c r="L758" s="60"/>
      <c r="M758" s="60"/>
      <c r="N758" s="49"/>
      <c r="O758" s="25"/>
      <c r="P758" s="25"/>
      <c r="Q758" s="29"/>
      <c r="R758" s="29"/>
    </row>
    <row r="759" spans="1:18" ht="20.100000000000001" hidden="1" customHeight="1" x14ac:dyDescent="0.25">
      <c r="A759" s="342"/>
      <c r="B759" s="342"/>
      <c r="C759" s="342"/>
      <c r="D759" s="342"/>
      <c r="E759" s="343"/>
      <c r="F759" s="65" t="s">
        <v>215</v>
      </c>
      <c r="G759" s="378" t="s">
        <v>457</v>
      </c>
      <c r="H759" s="65" t="s">
        <v>214</v>
      </c>
      <c r="I759" s="66"/>
      <c r="J759" s="66"/>
      <c r="K759" s="66"/>
      <c r="L759" s="60"/>
      <c r="M759" s="60"/>
      <c r="N759" s="49"/>
      <c r="O759" s="25"/>
      <c r="P759" s="25"/>
      <c r="Q759" s="29"/>
      <c r="R759" s="29"/>
    </row>
    <row r="760" spans="1:18" ht="20.100000000000001" hidden="1" customHeight="1" x14ac:dyDescent="0.25">
      <c r="A760" s="342"/>
      <c r="B760" s="342"/>
      <c r="C760" s="342"/>
      <c r="D760" s="342"/>
      <c r="E760" s="343" t="s">
        <v>216</v>
      </c>
      <c r="F760" s="65"/>
      <c r="G760" s="378" t="s">
        <v>457</v>
      </c>
      <c r="H760" s="65" t="s">
        <v>217</v>
      </c>
      <c r="I760" s="66"/>
      <c r="J760" s="66"/>
      <c r="K760" s="66"/>
      <c r="L760" s="60"/>
      <c r="M760" s="60"/>
      <c r="N760" s="49"/>
      <c r="O760" s="25"/>
      <c r="P760" s="25"/>
      <c r="Q760" s="29"/>
      <c r="R760" s="29"/>
    </row>
    <row r="761" spans="1:18" ht="20.100000000000001" hidden="1" customHeight="1" x14ac:dyDescent="0.25">
      <c r="A761" s="342"/>
      <c r="B761" s="342"/>
      <c r="C761" s="342"/>
      <c r="D761" s="342"/>
      <c r="E761" s="343"/>
      <c r="F761" s="65" t="s">
        <v>218</v>
      </c>
      <c r="G761" s="378" t="s">
        <v>457</v>
      </c>
      <c r="H761" s="65" t="s">
        <v>217</v>
      </c>
      <c r="I761" s="59"/>
      <c r="J761" s="59"/>
      <c r="K761" s="59"/>
      <c r="L761" s="60"/>
      <c r="M761" s="60"/>
      <c r="N761" s="49"/>
      <c r="O761" s="25"/>
      <c r="P761" s="25"/>
      <c r="Q761" s="29"/>
      <c r="R761" s="29"/>
    </row>
    <row r="762" spans="1:18" ht="20.100000000000001" hidden="1" customHeight="1" x14ac:dyDescent="0.25">
      <c r="A762" s="342"/>
      <c r="B762" s="342"/>
      <c r="C762" s="342"/>
      <c r="D762" s="356">
        <v>3238</v>
      </c>
      <c r="E762" s="356"/>
      <c r="F762" s="98"/>
      <c r="G762" s="378" t="s">
        <v>457</v>
      </c>
      <c r="H762" s="100" t="s">
        <v>41</v>
      </c>
      <c r="I762" s="59">
        <f t="shared" ref="I762:K763" si="148">I763</f>
        <v>2500</v>
      </c>
      <c r="J762" s="59">
        <f t="shared" si="148"/>
        <v>-1250</v>
      </c>
      <c r="K762" s="59">
        <f t="shared" si="148"/>
        <v>1250</v>
      </c>
      <c r="L762" s="66">
        <f t="shared" ref="L762:M762" si="149">L763</f>
        <v>2500</v>
      </c>
      <c r="M762" s="66">
        <f t="shared" si="149"/>
        <v>2500</v>
      </c>
      <c r="N762" s="49"/>
      <c r="O762" s="25"/>
      <c r="P762" s="25"/>
      <c r="Q762" s="29"/>
      <c r="R762" s="29"/>
    </row>
    <row r="763" spans="1:18" ht="20.100000000000001" hidden="1" customHeight="1" x14ac:dyDescent="0.25">
      <c r="A763" s="342"/>
      <c r="B763" s="342"/>
      <c r="C763" s="342"/>
      <c r="D763" s="356"/>
      <c r="E763" s="343" t="s">
        <v>220</v>
      </c>
      <c r="F763" s="65"/>
      <c r="G763" s="378" t="s">
        <v>457</v>
      </c>
      <c r="H763" s="65" t="s">
        <v>221</v>
      </c>
      <c r="I763" s="59">
        <f t="shared" si="148"/>
        <v>2500</v>
      </c>
      <c r="J763" s="59">
        <f t="shared" si="148"/>
        <v>-1250</v>
      </c>
      <c r="K763" s="59">
        <f t="shared" si="148"/>
        <v>1250</v>
      </c>
      <c r="L763" s="66">
        <f t="shared" ref="L763:M763" si="150">L764</f>
        <v>2500</v>
      </c>
      <c r="M763" s="66">
        <f t="shared" si="150"/>
        <v>2500</v>
      </c>
      <c r="N763" s="49"/>
    </row>
    <row r="764" spans="1:18" ht="20.100000000000001" hidden="1" customHeight="1" x14ac:dyDescent="0.25">
      <c r="A764" s="342"/>
      <c r="B764" s="342"/>
      <c r="C764" s="342"/>
      <c r="D764" s="356"/>
      <c r="E764" s="343"/>
      <c r="F764" s="65" t="s">
        <v>222</v>
      </c>
      <c r="G764" s="378" t="s">
        <v>457</v>
      </c>
      <c r="H764" s="65" t="s">
        <v>221</v>
      </c>
      <c r="I764" s="59">
        <v>2500</v>
      </c>
      <c r="J764" s="59">
        <f>K764-I764</f>
        <v>-1250</v>
      </c>
      <c r="K764" s="59">
        <v>1250</v>
      </c>
      <c r="L764" s="60">
        <v>2500</v>
      </c>
      <c r="M764" s="60">
        <v>2500</v>
      </c>
      <c r="N764" s="49"/>
    </row>
    <row r="765" spans="1:18" ht="20.100000000000001" hidden="1" customHeight="1" x14ac:dyDescent="0.25">
      <c r="A765" s="342"/>
      <c r="B765" s="342"/>
      <c r="C765" s="342"/>
      <c r="D765" s="356">
        <v>3239</v>
      </c>
      <c r="E765" s="356"/>
      <c r="F765" s="98"/>
      <c r="G765" s="378" t="s">
        <v>457</v>
      </c>
      <c r="H765" s="100" t="s">
        <v>42</v>
      </c>
      <c r="I765" s="59">
        <f>I770</f>
        <v>1000</v>
      </c>
      <c r="J765" s="59">
        <f>J770</f>
        <v>-200</v>
      </c>
      <c r="K765" s="59">
        <f>K770</f>
        <v>800</v>
      </c>
      <c r="L765" s="66">
        <f t="shared" ref="L765:M765" si="151">L770</f>
        <v>1000</v>
      </c>
      <c r="M765" s="66">
        <f t="shared" si="151"/>
        <v>1000</v>
      </c>
      <c r="N765" s="49"/>
    </row>
    <row r="766" spans="1:18" ht="30" hidden="1" customHeight="1" x14ac:dyDescent="0.25">
      <c r="A766" s="342"/>
      <c r="B766" s="342"/>
      <c r="C766" s="342"/>
      <c r="D766" s="356"/>
      <c r="E766" s="343" t="s">
        <v>223</v>
      </c>
      <c r="F766" s="65"/>
      <c r="G766" s="378" t="s">
        <v>457</v>
      </c>
      <c r="H766" s="65" t="s">
        <v>224</v>
      </c>
      <c r="I766" s="59"/>
      <c r="J766" s="59"/>
      <c r="K766" s="59"/>
      <c r="L766" s="60"/>
      <c r="M766" s="60"/>
      <c r="N766" s="49"/>
    </row>
    <row r="767" spans="1:18" ht="30" hidden="1" customHeight="1" x14ac:dyDescent="0.25">
      <c r="A767" s="342"/>
      <c r="B767" s="342"/>
      <c r="C767" s="342"/>
      <c r="D767" s="356"/>
      <c r="E767" s="343"/>
      <c r="F767" s="65" t="s">
        <v>225</v>
      </c>
      <c r="G767" s="378" t="s">
        <v>457</v>
      </c>
      <c r="H767" s="65" t="s">
        <v>224</v>
      </c>
      <c r="I767" s="66"/>
      <c r="J767" s="66"/>
      <c r="K767" s="66"/>
      <c r="L767" s="60"/>
      <c r="M767" s="60"/>
      <c r="N767" s="49"/>
    </row>
    <row r="768" spans="1:18" ht="20.100000000000001" hidden="1" customHeight="1" x14ac:dyDescent="0.25">
      <c r="A768" s="342"/>
      <c r="B768" s="342"/>
      <c r="C768" s="342"/>
      <c r="D768" s="356"/>
      <c r="E768" s="343" t="s">
        <v>226</v>
      </c>
      <c r="F768" s="65"/>
      <c r="G768" s="378" t="s">
        <v>457</v>
      </c>
      <c r="H768" s="65" t="s">
        <v>227</v>
      </c>
      <c r="I768" s="66"/>
      <c r="J768" s="66"/>
      <c r="K768" s="66"/>
      <c r="L768" s="60"/>
      <c r="M768" s="60"/>
      <c r="N768" s="49"/>
    </row>
    <row r="769" spans="1:18" ht="20.100000000000001" hidden="1" customHeight="1" x14ac:dyDescent="0.25">
      <c r="A769" s="342"/>
      <c r="B769" s="342"/>
      <c r="C769" s="342"/>
      <c r="D769" s="356"/>
      <c r="E769" s="343"/>
      <c r="F769" s="65" t="s">
        <v>228</v>
      </c>
      <c r="G769" s="378" t="s">
        <v>457</v>
      </c>
      <c r="H769" s="65" t="s">
        <v>227</v>
      </c>
      <c r="I769" s="66"/>
      <c r="J769" s="66"/>
      <c r="K769" s="66"/>
      <c r="L769" s="60"/>
      <c r="M769" s="60"/>
      <c r="N769" s="49"/>
    </row>
    <row r="770" spans="1:18" ht="20.100000000000001" hidden="1" customHeight="1" x14ac:dyDescent="0.25">
      <c r="A770" s="342"/>
      <c r="B770" s="342"/>
      <c r="C770" s="342"/>
      <c r="D770" s="356"/>
      <c r="E770" s="343" t="s">
        <v>229</v>
      </c>
      <c r="F770" s="65"/>
      <c r="G770" s="378" t="s">
        <v>457</v>
      </c>
      <c r="H770" s="65" t="s">
        <v>230</v>
      </c>
      <c r="I770" s="66">
        <f>I771</f>
        <v>1000</v>
      </c>
      <c r="J770" s="66">
        <f>J771</f>
        <v>-200</v>
      </c>
      <c r="K770" s="66">
        <f>K771</f>
        <v>800</v>
      </c>
      <c r="L770" s="66">
        <f t="shared" ref="L770:M770" si="152">L771</f>
        <v>1000</v>
      </c>
      <c r="M770" s="66">
        <f t="shared" si="152"/>
        <v>1000</v>
      </c>
      <c r="N770" s="49"/>
    </row>
    <row r="771" spans="1:18" ht="20.100000000000001" hidden="1" customHeight="1" x14ac:dyDescent="0.25">
      <c r="A771" s="342"/>
      <c r="B771" s="342"/>
      <c r="C771" s="342"/>
      <c r="D771" s="356"/>
      <c r="E771" s="343"/>
      <c r="F771" s="65" t="s">
        <v>231</v>
      </c>
      <c r="G771" s="378" t="s">
        <v>457</v>
      </c>
      <c r="H771" s="65" t="s">
        <v>230</v>
      </c>
      <c r="I771" s="66">
        <v>1000</v>
      </c>
      <c r="J771" s="66">
        <f>K771-I771</f>
        <v>-200</v>
      </c>
      <c r="K771" s="66">
        <v>800</v>
      </c>
      <c r="L771" s="60">
        <v>1000</v>
      </c>
      <c r="M771" s="60">
        <v>1000</v>
      </c>
      <c r="N771" s="49"/>
    </row>
    <row r="772" spans="1:18" ht="20.100000000000001" hidden="1" customHeight="1" x14ac:dyDescent="0.25">
      <c r="A772" s="342"/>
      <c r="B772" s="342"/>
      <c r="C772" s="342"/>
      <c r="D772" s="356"/>
      <c r="E772" s="343" t="s">
        <v>232</v>
      </c>
      <c r="F772" s="65"/>
      <c r="G772" s="378" t="s">
        <v>457</v>
      </c>
      <c r="H772" s="65" t="s">
        <v>233</v>
      </c>
      <c r="I772" s="66"/>
      <c r="J772" s="66"/>
      <c r="K772" s="66"/>
      <c r="L772" s="54"/>
      <c r="M772" s="54"/>
      <c r="N772" s="49"/>
    </row>
    <row r="773" spans="1:18" ht="20.100000000000001" hidden="1" customHeight="1" x14ac:dyDescent="0.25">
      <c r="A773" s="342"/>
      <c r="B773" s="342"/>
      <c r="C773" s="342"/>
      <c r="D773" s="356"/>
      <c r="E773" s="343"/>
      <c r="F773" s="65" t="s">
        <v>234</v>
      </c>
      <c r="G773" s="378" t="s">
        <v>457</v>
      </c>
      <c r="H773" s="65" t="s">
        <v>233</v>
      </c>
      <c r="I773" s="66"/>
      <c r="J773" s="66"/>
      <c r="K773" s="66"/>
      <c r="L773" s="54"/>
      <c r="M773" s="54"/>
      <c r="N773" s="49"/>
    </row>
    <row r="774" spans="1:18" ht="20.100000000000001" customHeight="1" x14ac:dyDescent="0.25">
      <c r="A774" s="342"/>
      <c r="B774" s="341">
        <v>34</v>
      </c>
      <c r="C774" s="342"/>
      <c r="D774" s="356"/>
      <c r="E774" s="343"/>
      <c r="F774" s="65"/>
      <c r="G774" s="378"/>
      <c r="H774" s="75" t="s">
        <v>51</v>
      </c>
      <c r="I774" s="47">
        <f t="shared" ref="I774:K777" si="153">I775</f>
        <v>1500</v>
      </c>
      <c r="J774" s="47">
        <f t="shared" si="153"/>
        <v>-1170</v>
      </c>
      <c r="K774" s="47">
        <f t="shared" si="153"/>
        <v>330</v>
      </c>
      <c r="L774" s="77">
        <f t="shared" ref="L774:M774" si="154">L775</f>
        <v>500</v>
      </c>
      <c r="M774" s="77">
        <f t="shared" si="154"/>
        <v>500</v>
      </c>
      <c r="N774" s="49"/>
    </row>
    <row r="775" spans="1:18" s="284" customFormat="1" ht="20.100000000000001" customHeight="1" x14ac:dyDescent="0.25">
      <c r="A775" s="342"/>
      <c r="B775" s="341"/>
      <c r="C775" s="341">
        <v>343</v>
      </c>
      <c r="D775" s="356"/>
      <c r="E775" s="343"/>
      <c r="F775" s="65"/>
      <c r="G775" s="378" t="s">
        <v>457</v>
      </c>
      <c r="H775" s="75" t="s">
        <v>52</v>
      </c>
      <c r="I775" s="47">
        <f t="shared" si="153"/>
        <v>1500</v>
      </c>
      <c r="J775" s="47">
        <f t="shared" si="153"/>
        <v>-1170</v>
      </c>
      <c r="K775" s="47">
        <f t="shared" si="153"/>
        <v>330</v>
      </c>
      <c r="L775" s="281">
        <f t="shared" ref="L775:M775" si="155">L776</f>
        <v>500</v>
      </c>
      <c r="M775" s="281">
        <f t="shared" si="155"/>
        <v>500</v>
      </c>
      <c r="N775" s="49"/>
      <c r="O775" s="97"/>
      <c r="P775" s="283"/>
      <c r="Q775" s="283"/>
      <c r="R775" s="283"/>
    </row>
    <row r="776" spans="1:18" ht="28.5" hidden="1" customHeight="1" x14ac:dyDescent="0.25">
      <c r="A776" s="342"/>
      <c r="B776" s="342"/>
      <c r="C776" s="342"/>
      <c r="D776" s="356">
        <v>3431</v>
      </c>
      <c r="E776" s="343"/>
      <c r="F776" s="65"/>
      <c r="G776" s="378" t="s">
        <v>457</v>
      </c>
      <c r="H776" s="65" t="s">
        <v>53</v>
      </c>
      <c r="I776" s="66">
        <f t="shared" si="153"/>
        <v>1500</v>
      </c>
      <c r="J776" s="66">
        <f t="shared" si="153"/>
        <v>-1170</v>
      </c>
      <c r="K776" s="66">
        <f t="shared" si="153"/>
        <v>330</v>
      </c>
      <c r="L776" s="66">
        <f t="shared" ref="L776:M776" si="156">L777</f>
        <v>500</v>
      </c>
      <c r="M776" s="66">
        <f t="shared" si="156"/>
        <v>500</v>
      </c>
      <c r="N776" s="49"/>
    </row>
    <row r="777" spans="1:18" ht="20.100000000000001" hidden="1" customHeight="1" x14ac:dyDescent="0.25">
      <c r="A777" s="342"/>
      <c r="B777" s="342"/>
      <c r="C777" s="342"/>
      <c r="D777" s="342"/>
      <c r="E777" s="343" t="s">
        <v>277</v>
      </c>
      <c r="F777" s="65"/>
      <c r="G777" s="378" t="s">
        <v>457</v>
      </c>
      <c r="H777" s="65" t="s">
        <v>278</v>
      </c>
      <c r="I777" s="66">
        <f t="shared" si="153"/>
        <v>1500</v>
      </c>
      <c r="J777" s="66">
        <f t="shared" si="153"/>
        <v>-1170</v>
      </c>
      <c r="K777" s="66">
        <f t="shared" si="153"/>
        <v>330</v>
      </c>
      <c r="L777" s="66">
        <f t="shared" ref="L777:M777" si="157">L778</f>
        <v>500</v>
      </c>
      <c r="M777" s="66">
        <f t="shared" si="157"/>
        <v>500</v>
      </c>
      <c r="N777" s="49"/>
    </row>
    <row r="778" spans="1:18" ht="20.100000000000001" hidden="1" customHeight="1" x14ac:dyDescent="0.25">
      <c r="A778" s="342"/>
      <c r="B778" s="342"/>
      <c r="C778" s="342"/>
      <c r="D778" s="342"/>
      <c r="E778" s="343"/>
      <c r="F778" s="65" t="s">
        <v>279</v>
      </c>
      <c r="G778" s="378">
        <v>55</v>
      </c>
      <c r="H778" s="65" t="s">
        <v>278</v>
      </c>
      <c r="I778" s="66">
        <v>1500</v>
      </c>
      <c r="J778" s="66">
        <f>K778-I778</f>
        <v>-1170</v>
      </c>
      <c r="K778" s="66">
        <v>330</v>
      </c>
      <c r="L778" s="54">
        <v>500</v>
      </c>
      <c r="M778" s="54">
        <v>500</v>
      </c>
      <c r="N778" s="49"/>
    </row>
    <row r="779" spans="1:18" s="39" customFormat="1" ht="20.100000000000001" hidden="1" customHeight="1" x14ac:dyDescent="0.25">
      <c r="A779" s="341"/>
      <c r="B779" s="341">
        <v>38</v>
      </c>
      <c r="C779" s="341"/>
      <c r="D779" s="357"/>
      <c r="E779" s="357"/>
      <c r="F779" s="101"/>
      <c r="G779" s="386"/>
      <c r="H779" s="102" t="s">
        <v>57</v>
      </c>
      <c r="I779" s="77">
        <f t="shared" ref="I779:K782" si="158">I780</f>
        <v>0</v>
      </c>
      <c r="J779" s="77">
        <f t="shared" si="158"/>
        <v>0</v>
      </c>
      <c r="K779" s="77">
        <f t="shared" si="158"/>
        <v>0</v>
      </c>
      <c r="L779" s="54"/>
      <c r="M779" s="54"/>
      <c r="N779" s="49"/>
      <c r="O779" s="36"/>
      <c r="P779" s="37"/>
      <c r="Q779" s="38"/>
      <c r="R779" s="38"/>
    </row>
    <row r="780" spans="1:18" s="39" customFormat="1" ht="20.100000000000001" hidden="1" customHeight="1" x14ac:dyDescent="0.25">
      <c r="A780" s="341"/>
      <c r="B780" s="341"/>
      <c r="C780" s="341">
        <v>381</v>
      </c>
      <c r="D780" s="357"/>
      <c r="E780" s="357"/>
      <c r="F780" s="101"/>
      <c r="G780" s="386"/>
      <c r="H780" s="102" t="s">
        <v>361</v>
      </c>
      <c r="I780" s="77">
        <f t="shared" si="158"/>
        <v>0</v>
      </c>
      <c r="J780" s="77">
        <f t="shared" si="158"/>
        <v>0</v>
      </c>
      <c r="K780" s="77">
        <f t="shared" si="158"/>
        <v>0</v>
      </c>
      <c r="L780" s="54"/>
      <c r="M780" s="54"/>
      <c r="N780" s="49"/>
      <c r="O780" s="36"/>
      <c r="P780" s="37"/>
      <c r="Q780" s="38"/>
      <c r="R780" s="38"/>
    </row>
    <row r="781" spans="1:18" ht="20.100000000000001" hidden="1" customHeight="1" x14ac:dyDescent="0.25">
      <c r="A781" s="342"/>
      <c r="B781" s="342"/>
      <c r="C781" s="342"/>
      <c r="D781" s="356">
        <v>3811</v>
      </c>
      <c r="E781" s="356"/>
      <c r="F781" s="98"/>
      <c r="G781" s="378">
        <v>63</v>
      </c>
      <c r="H781" s="100" t="s">
        <v>59</v>
      </c>
      <c r="I781" s="66">
        <f t="shared" si="158"/>
        <v>0</v>
      </c>
      <c r="J781" s="66">
        <f t="shared" si="158"/>
        <v>0</v>
      </c>
      <c r="K781" s="66">
        <f t="shared" si="158"/>
        <v>0</v>
      </c>
      <c r="L781" s="54"/>
      <c r="M781" s="54"/>
      <c r="N781" s="49"/>
    </row>
    <row r="782" spans="1:18" ht="30" hidden="1" customHeight="1" x14ac:dyDescent="0.25">
      <c r="A782" s="342"/>
      <c r="B782" s="342"/>
      <c r="C782" s="342"/>
      <c r="D782" s="356"/>
      <c r="E782" s="343" t="s">
        <v>362</v>
      </c>
      <c r="F782" s="65"/>
      <c r="G782" s="378">
        <v>63</v>
      </c>
      <c r="H782" s="65" t="s">
        <v>363</v>
      </c>
      <c r="I782" s="66">
        <f t="shared" si="158"/>
        <v>0</v>
      </c>
      <c r="J782" s="66">
        <f t="shared" si="158"/>
        <v>0</v>
      </c>
      <c r="K782" s="66">
        <f t="shared" si="158"/>
        <v>0</v>
      </c>
      <c r="L782" s="54"/>
      <c r="M782" s="54"/>
      <c r="N782" s="49"/>
    </row>
    <row r="783" spans="1:18" ht="30" hidden="1" customHeight="1" x14ac:dyDescent="0.25">
      <c r="A783" s="342"/>
      <c r="B783" s="342"/>
      <c r="C783" s="342"/>
      <c r="D783" s="356"/>
      <c r="E783" s="343"/>
      <c r="F783" s="65" t="s">
        <v>364</v>
      </c>
      <c r="G783" s="378">
        <v>63</v>
      </c>
      <c r="H783" s="65" t="s">
        <v>363</v>
      </c>
      <c r="I783" s="66">
        <v>0</v>
      </c>
      <c r="J783" s="66">
        <v>0</v>
      </c>
      <c r="K783" s="66">
        <f>I783+J783</f>
        <v>0</v>
      </c>
      <c r="L783" s="54"/>
      <c r="M783" s="54"/>
      <c r="N783" s="49"/>
    </row>
    <row r="784" spans="1:18" ht="30" hidden="1" customHeight="1" x14ac:dyDescent="0.25">
      <c r="A784" s="340"/>
      <c r="B784" s="340"/>
      <c r="C784" s="340"/>
      <c r="D784" s="340"/>
      <c r="E784" s="340"/>
      <c r="F784" s="267"/>
      <c r="G784" s="376"/>
      <c r="H784" s="269" t="s">
        <v>449</v>
      </c>
      <c r="I784" s="268"/>
      <c r="J784" s="268"/>
      <c r="K784" s="268"/>
      <c r="L784" s="54"/>
      <c r="M784" s="54"/>
      <c r="N784" s="49"/>
    </row>
    <row r="785" spans="1:18" ht="30" hidden="1" customHeight="1" x14ac:dyDescent="0.25">
      <c r="A785" s="350"/>
      <c r="B785" s="350"/>
      <c r="C785" s="350"/>
      <c r="D785" s="350"/>
      <c r="E785" s="350"/>
      <c r="F785" s="78"/>
      <c r="G785" s="387"/>
      <c r="H785" s="78" t="s">
        <v>447</v>
      </c>
      <c r="I785" s="78"/>
      <c r="J785" s="78"/>
      <c r="K785" s="78"/>
      <c r="L785" s="54"/>
      <c r="M785" s="54"/>
      <c r="N785" s="49"/>
      <c r="O785" s="103"/>
    </row>
    <row r="786" spans="1:18" ht="30" hidden="1" customHeight="1" x14ac:dyDescent="0.25">
      <c r="A786" s="341">
        <v>3</v>
      </c>
      <c r="B786" s="341"/>
      <c r="C786" s="341"/>
      <c r="D786" s="341"/>
      <c r="E786" s="341"/>
      <c r="F786" s="44"/>
      <c r="G786" s="377"/>
      <c r="H786" s="46" t="s">
        <v>82</v>
      </c>
      <c r="I786" s="77">
        <f>I787+I819+I908+I913</f>
        <v>0</v>
      </c>
      <c r="J786" s="77">
        <f>J787+J819+J908+J913</f>
        <v>0</v>
      </c>
      <c r="K786" s="77">
        <f>K787+K819+K908+K913</f>
        <v>0</v>
      </c>
      <c r="L786" s="54"/>
      <c r="M786" s="54"/>
      <c r="N786" s="49"/>
      <c r="O786" s="55"/>
      <c r="P786" s="51"/>
    </row>
    <row r="787" spans="1:18" ht="30" hidden="1" customHeight="1" x14ac:dyDescent="0.25">
      <c r="A787" s="341"/>
      <c r="B787" s="341">
        <v>31</v>
      </c>
      <c r="C787" s="341"/>
      <c r="D787" s="341"/>
      <c r="E787" s="341"/>
      <c r="F787" s="44"/>
      <c r="G787" s="377"/>
      <c r="H787" s="46" t="s">
        <v>13</v>
      </c>
      <c r="I787" s="77">
        <f>I788+I798+I810</f>
        <v>0</v>
      </c>
      <c r="J787" s="77">
        <f>J788+J798+J810</f>
        <v>0</v>
      </c>
      <c r="K787" s="77">
        <f>K788+K798+K810</f>
        <v>0</v>
      </c>
      <c r="L787" s="54"/>
      <c r="M787" s="54"/>
      <c r="N787" s="49"/>
    </row>
    <row r="788" spans="1:18" s="284" customFormat="1" ht="30" hidden="1" customHeight="1" x14ac:dyDescent="0.25">
      <c r="A788" s="341"/>
      <c r="B788" s="341"/>
      <c r="C788" s="341">
        <v>311</v>
      </c>
      <c r="D788" s="341"/>
      <c r="E788" s="341"/>
      <c r="F788" s="44"/>
      <c r="G788" s="377"/>
      <c r="H788" s="46" t="s">
        <v>14</v>
      </c>
      <c r="I788" s="77">
        <f>I789+I795</f>
        <v>0</v>
      </c>
      <c r="J788" s="77">
        <f>J789+J795</f>
        <v>0</v>
      </c>
      <c r="K788" s="77">
        <f>K789+K795</f>
        <v>0</v>
      </c>
      <c r="L788" s="277"/>
      <c r="M788" s="277"/>
      <c r="N788" s="49"/>
      <c r="O788" s="97"/>
      <c r="P788" s="283"/>
      <c r="Q788" s="283"/>
      <c r="R788" s="283"/>
    </row>
    <row r="789" spans="1:18" ht="30" hidden="1" customHeight="1" x14ac:dyDescent="0.25">
      <c r="A789" s="342"/>
      <c r="B789" s="342"/>
      <c r="C789" s="342"/>
      <c r="D789" s="342">
        <v>3111</v>
      </c>
      <c r="E789" s="342"/>
      <c r="F789" s="57"/>
      <c r="G789" s="378" t="s">
        <v>453</v>
      </c>
      <c r="H789" s="58" t="s">
        <v>15</v>
      </c>
      <c r="I789" s="59">
        <f t="shared" ref="I789:K790" si="159">I790</f>
        <v>0</v>
      </c>
      <c r="J789" s="59">
        <f t="shared" si="159"/>
        <v>0</v>
      </c>
      <c r="K789" s="59">
        <f t="shared" si="159"/>
        <v>0</v>
      </c>
      <c r="L789" s="54"/>
      <c r="M789" s="54"/>
      <c r="N789" s="49"/>
      <c r="P789" s="63"/>
    </row>
    <row r="790" spans="1:18" ht="30" hidden="1" customHeight="1" x14ac:dyDescent="0.25">
      <c r="A790" s="342"/>
      <c r="B790" s="342"/>
      <c r="C790" s="342"/>
      <c r="D790" s="342"/>
      <c r="E790" s="343" t="s">
        <v>291</v>
      </c>
      <c r="F790" s="65"/>
      <c r="G790" s="378" t="s">
        <v>453</v>
      </c>
      <c r="H790" s="65" t="s">
        <v>292</v>
      </c>
      <c r="I790" s="66">
        <f t="shared" si="159"/>
        <v>0</v>
      </c>
      <c r="J790" s="66">
        <f t="shared" si="159"/>
        <v>0</v>
      </c>
      <c r="K790" s="66">
        <f t="shared" si="159"/>
        <v>0</v>
      </c>
      <c r="L790" s="54"/>
      <c r="M790" s="54"/>
      <c r="N790" s="49"/>
    </row>
    <row r="791" spans="1:18" ht="30" hidden="1" customHeight="1" x14ac:dyDescent="0.25">
      <c r="A791" s="342"/>
      <c r="B791" s="342"/>
      <c r="C791" s="342"/>
      <c r="D791" s="342"/>
      <c r="E791" s="343"/>
      <c r="F791" s="65" t="s">
        <v>293</v>
      </c>
      <c r="G791" s="378" t="s">
        <v>453</v>
      </c>
      <c r="H791" s="65" t="s">
        <v>292</v>
      </c>
      <c r="I791" s="66">
        <v>0</v>
      </c>
      <c r="J791" s="66">
        <f>K791-I791</f>
        <v>0</v>
      </c>
      <c r="K791" s="66">
        <v>0</v>
      </c>
      <c r="L791" s="54"/>
      <c r="M791" s="54"/>
      <c r="N791" s="49"/>
      <c r="P791" s="63"/>
      <c r="Q791" s="62"/>
    </row>
    <row r="792" spans="1:18" ht="30" hidden="1" customHeight="1" x14ac:dyDescent="0.25">
      <c r="A792" s="342"/>
      <c r="B792" s="342"/>
      <c r="C792" s="342"/>
      <c r="D792" s="342">
        <v>3113</v>
      </c>
      <c r="E792" s="342"/>
      <c r="F792" s="57"/>
      <c r="G792" s="378" t="s">
        <v>453</v>
      </c>
      <c r="H792" s="58" t="s">
        <v>16</v>
      </c>
      <c r="I792" s="66"/>
      <c r="J792" s="66"/>
      <c r="K792" s="66"/>
      <c r="L792" s="54"/>
      <c r="M792" s="54"/>
      <c r="N792" s="49"/>
    </row>
    <row r="793" spans="1:18" ht="30" hidden="1" customHeight="1" x14ac:dyDescent="0.25">
      <c r="A793" s="342"/>
      <c r="B793" s="342"/>
      <c r="C793" s="342"/>
      <c r="D793" s="342"/>
      <c r="E793" s="343" t="s">
        <v>295</v>
      </c>
      <c r="F793" s="65"/>
      <c r="G793" s="378" t="s">
        <v>453</v>
      </c>
      <c r="H793" s="65" t="s">
        <v>16</v>
      </c>
      <c r="I793" s="66"/>
      <c r="J793" s="66"/>
      <c r="K793" s="66"/>
      <c r="L793" s="54"/>
      <c r="M793" s="54"/>
      <c r="N793" s="49"/>
    </row>
    <row r="794" spans="1:18" ht="30" hidden="1" customHeight="1" x14ac:dyDescent="0.25">
      <c r="A794" s="342"/>
      <c r="B794" s="342"/>
      <c r="C794" s="342"/>
      <c r="D794" s="342"/>
      <c r="E794" s="343"/>
      <c r="F794" s="65" t="s">
        <v>296</v>
      </c>
      <c r="G794" s="378" t="s">
        <v>453</v>
      </c>
      <c r="H794" s="65" t="s">
        <v>16</v>
      </c>
      <c r="I794" s="66"/>
      <c r="J794" s="66"/>
      <c r="K794" s="66"/>
      <c r="L794" s="54"/>
      <c r="M794" s="54"/>
      <c r="N794" s="49"/>
    </row>
    <row r="795" spans="1:18" ht="30" hidden="1" customHeight="1" x14ac:dyDescent="0.25">
      <c r="A795" s="342"/>
      <c r="B795" s="342"/>
      <c r="C795" s="342"/>
      <c r="D795" s="342">
        <v>3114</v>
      </c>
      <c r="E795" s="342"/>
      <c r="F795" s="57"/>
      <c r="G795" s="378" t="s">
        <v>453</v>
      </c>
      <c r="H795" s="58" t="s">
        <v>17</v>
      </c>
      <c r="I795" s="66">
        <f t="shared" ref="I795:K796" si="160">I796</f>
        <v>0</v>
      </c>
      <c r="J795" s="66">
        <f t="shared" si="160"/>
        <v>0</v>
      </c>
      <c r="K795" s="66">
        <f t="shared" si="160"/>
        <v>0</v>
      </c>
      <c r="L795" s="54"/>
      <c r="M795" s="54"/>
      <c r="N795" s="49"/>
    </row>
    <row r="796" spans="1:18" ht="30" hidden="1" customHeight="1" x14ac:dyDescent="0.25">
      <c r="A796" s="342"/>
      <c r="B796" s="342"/>
      <c r="C796" s="342"/>
      <c r="D796" s="342"/>
      <c r="E796" s="343" t="s">
        <v>297</v>
      </c>
      <c r="F796" s="65"/>
      <c r="G796" s="378" t="s">
        <v>453</v>
      </c>
      <c r="H796" s="65" t="s">
        <v>17</v>
      </c>
      <c r="I796" s="66">
        <f t="shared" si="160"/>
        <v>0</v>
      </c>
      <c r="J796" s="66">
        <f t="shared" si="160"/>
        <v>0</v>
      </c>
      <c r="K796" s="66">
        <f t="shared" si="160"/>
        <v>0</v>
      </c>
      <c r="L796" s="54"/>
      <c r="M796" s="54"/>
      <c r="N796" s="49"/>
    </row>
    <row r="797" spans="1:18" ht="30" hidden="1" customHeight="1" x14ac:dyDescent="0.25">
      <c r="A797" s="342"/>
      <c r="B797" s="342"/>
      <c r="C797" s="342"/>
      <c r="D797" s="342"/>
      <c r="E797" s="343"/>
      <c r="F797" s="65" t="s">
        <v>298</v>
      </c>
      <c r="G797" s="378" t="s">
        <v>453</v>
      </c>
      <c r="H797" s="65" t="s">
        <v>17</v>
      </c>
      <c r="I797" s="66">
        <v>0</v>
      </c>
      <c r="J797" s="66">
        <f>K797-I797</f>
        <v>0</v>
      </c>
      <c r="K797" s="66">
        <v>0</v>
      </c>
      <c r="L797" s="54"/>
      <c r="M797" s="54"/>
      <c r="N797" s="49"/>
    </row>
    <row r="798" spans="1:18" ht="30" hidden="1" customHeight="1" x14ac:dyDescent="0.25">
      <c r="A798" s="341"/>
      <c r="B798" s="341"/>
      <c r="C798" s="341">
        <v>312</v>
      </c>
      <c r="D798" s="341"/>
      <c r="E798" s="341"/>
      <c r="F798" s="44"/>
      <c r="G798" s="378">
        <v>55</v>
      </c>
      <c r="H798" s="46" t="s">
        <v>18</v>
      </c>
      <c r="I798" s="77"/>
      <c r="J798" s="77"/>
      <c r="K798" s="77"/>
      <c r="L798" s="54"/>
      <c r="M798" s="54"/>
      <c r="N798" s="49"/>
    </row>
    <row r="799" spans="1:18" ht="30" hidden="1" customHeight="1" x14ac:dyDescent="0.25">
      <c r="A799" s="342"/>
      <c r="B799" s="342"/>
      <c r="C799" s="342"/>
      <c r="D799" s="342">
        <v>3121</v>
      </c>
      <c r="E799" s="342"/>
      <c r="F799" s="57"/>
      <c r="G799" s="378">
        <v>55</v>
      </c>
      <c r="H799" s="58" t="s">
        <v>18</v>
      </c>
      <c r="I799" s="66"/>
      <c r="J799" s="66"/>
      <c r="K799" s="66"/>
      <c r="L799" s="54"/>
      <c r="M799" s="54"/>
      <c r="N799" s="49"/>
    </row>
    <row r="800" spans="1:18" ht="30" hidden="1" customHeight="1" x14ac:dyDescent="0.25">
      <c r="A800" s="342"/>
      <c r="B800" s="342"/>
      <c r="C800" s="342"/>
      <c r="D800" s="342"/>
      <c r="E800" s="343" t="s">
        <v>85</v>
      </c>
      <c r="F800" s="65"/>
      <c r="G800" s="378">
        <v>55</v>
      </c>
      <c r="H800" s="65" t="s">
        <v>86</v>
      </c>
      <c r="I800" s="66"/>
      <c r="J800" s="66"/>
      <c r="K800" s="66"/>
      <c r="L800" s="54"/>
      <c r="M800" s="54"/>
      <c r="N800" s="49"/>
    </row>
    <row r="801" spans="1:18" ht="30" hidden="1" customHeight="1" x14ac:dyDescent="0.25">
      <c r="A801" s="342"/>
      <c r="B801" s="342"/>
      <c r="C801" s="342"/>
      <c r="D801" s="342"/>
      <c r="E801" s="343"/>
      <c r="F801" s="65" t="s">
        <v>87</v>
      </c>
      <c r="G801" s="378">
        <v>55</v>
      </c>
      <c r="H801" s="65" t="s">
        <v>86</v>
      </c>
      <c r="I801" s="66"/>
      <c r="J801" s="66"/>
      <c r="K801" s="66"/>
      <c r="L801" s="54"/>
      <c r="M801" s="54"/>
      <c r="N801" s="49"/>
    </row>
    <row r="802" spans="1:18" ht="30" hidden="1" customHeight="1" x14ac:dyDescent="0.25">
      <c r="A802" s="342"/>
      <c r="B802" s="342"/>
      <c r="C802" s="342"/>
      <c r="D802" s="342"/>
      <c r="E802" s="343" t="s">
        <v>88</v>
      </c>
      <c r="F802" s="65"/>
      <c r="G802" s="378">
        <v>55</v>
      </c>
      <c r="H802" s="65" t="s">
        <v>89</v>
      </c>
      <c r="I802" s="66"/>
      <c r="J802" s="66"/>
      <c r="K802" s="66"/>
      <c r="L802" s="54"/>
      <c r="M802" s="54"/>
      <c r="N802" s="49"/>
    </row>
    <row r="803" spans="1:18" ht="30" hidden="1" customHeight="1" x14ac:dyDescent="0.25">
      <c r="A803" s="342"/>
      <c r="B803" s="342"/>
      <c r="C803" s="342"/>
      <c r="D803" s="342"/>
      <c r="E803" s="343"/>
      <c r="F803" s="65" t="s">
        <v>90</v>
      </c>
      <c r="G803" s="378">
        <v>55</v>
      </c>
      <c r="H803" s="65" t="s">
        <v>89</v>
      </c>
      <c r="I803" s="66"/>
      <c r="J803" s="66"/>
      <c r="K803" s="66"/>
      <c r="L803" s="54"/>
      <c r="M803" s="54"/>
      <c r="N803" s="49"/>
    </row>
    <row r="804" spans="1:18" ht="30" hidden="1" customHeight="1" x14ac:dyDescent="0.25">
      <c r="A804" s="342"/>
      <c r="B804" s="342"/>
      <c r="C804" s="342"/>
      <c r="D804" s="342"/>
      <c r="E804" s="343" t="s">
        <v>91</v>
      </c>
      <c r="F804" s="65"/>
      <c r="G804" s="378">
        <v>55</v>
      </c>
      <c r="H804" s="65" t="s">
        <v>92</v>
      </c>
      <c r="I804" s="66"/>
      <c r="J804" s="66"/>
      <c r="K804" s="66"/>
      <c r="L804" s="54"/>
      <c r="M804" s="54"/>
      <c r="N804" s="49"/>
    </row>
    <row r="805" spans="1:18" ht="30" hidden="1" customHeight="1" x14ac:dyDescent="0.25">
      <c r="A805" s="342"/>
      <c r="B805" s="342"/>
      <c r="C805" s="342"/>
      <c r="D805" s="342"/>
      <c r="E805" s="343"/>
      <c r="F805" s="65" t="s">
        <v>93</v>
      </c>
      <c r="G805" s="378">
        <v>55</v>
      </c>
      <c r="H805" s="65" t="s">
        <v>92</v>
      </c>
      <c r="I805" s="66"/>
      <c r="J805" s="66"/>
      <c r="K805" s="66"/>
      <c r="L805" s="54"/>
      <c r="M805" s="54"/>
      <c r="N805" s="49"/>
    </row>
    <row r="806" spans="1:18" ht="30" hidden="1" customHeight="1" x14ac:dyDescent="0.25">
      <c r="A806" s="342"/>
      <c r="B806" s="342"/>
      <c r="C806" s="342"/>
      <c r="D806" s="342"/>
      <c r="E806" s="343" t="s">
        <v>94</v>
      </c>
      <c r="F806" s="65"/>
      <c r="G806" s="378">
        <v>55</v>
      </c>
      <c r="H806" s="65" t="s">
        <v>95</v>
      </c>
      <c r="I806" s="66"/>
      <c r="J806" s="66"/>
      <c r="K806" s="66"/>
      <c r="L806" s="54"/>
      <c r="M806" s="54"/>
      <c r="N806" s="49"/>
    </row>
    <row r="807" spans="1:18" ht="30" hidden="1" customHeight="1" x14ac:dyDescent="0.25">
      <c r="A807" s="342"/>
      <c r="B807" s="342"/>
      <c r="C807" s="342"/>
      <c r="D807" s="342"/>
      <c r="E807" s="343"/>
      <c r="F807" s="65" t="s">
        <v>96</v>
      </c>
      <c r="G807" s="378">
        <v>55</v>
      </c>
      <c r="H807" s="65" t="s">
        <v>95</v>
      </c>
      <c r="I807" s="66"/>
      <c r="J807" s="66"/>
      <c r="K807" s="66"/>
      <c r="L807" s="54"/>
      <c r="M807" s="54"/>
      <c r="N807" s="49"/>
    </row>
    <row r="808" spans="1:18" ht="30" hidden="1" customHeight="1" x14ac:dyDescent="0.25">
      <c r="A808" s="342"/>
      <c r="B808" s="342"/>
      <c r="C808" s="342"/>
      <c r="D808" s="342"/>
      <c r="E808" s="343" t="s">
        <v>97</v>
      </c>
      <c r="F808" s="65"/>
      <c r="G808" s="378">
        <v>55</v>
      </c>
      <c r="H808" s="65" t="s">
        <v>98</v>
      </c>
      <c r="I808" s="66"/>
      <c r="J808" s="66"/>
      <c r="K808" s="66"/>
      <c r="L808" s="54"/>
      <c r="M808" s="54"/>
      <c r="N808" s="49"/>
    </row>
    <row r="809" spans="1:18" ht="30" hidden="1" customHeight="1" x14ac:dyDescent="0.25">
      <c r="A809" s="342"/>
      <c r="B809" s="342"/>
      <c r="C809" s="342"/>
      <c r="D809" s="342"/>
      <c r="E809" s="343"/>
      <c r="F809" s="65" t="s">
        <v>99</v>
      </c>
      <c r="G809" s="378">
        <v>55</v>
      </c>
      <c r="H809" s="65" t="s">
        <v>98</v>
      </c>
      <c r="I809" s="66"/>
      <c r="J809" s="66"/>
      <c r="K809" s="66"/>
      <c r="L809" s="54"/>
      <c r="M809" s="54"/>
      <c r="N809" s="49"/>
    </row>
    <row r="810" spans="1:18" s="284" customFormat="1" ht="30" hidden="1" customHeight="1" x14ac:dyDescent="0.25">
      <c r="A810" s="341"/>
      <c r="B810" s="341"/>
      <c r="C810" s="341">
        <v>313</v>
      </c>
      <c r="D810" s="341"/>
      <c r="E810" s="341"/>
      <c r="F810" s="44"/>
      <c r="G810" s="378"/>
      <c r="H810" s="46" t="s">
        <v>101</v>
      </c>
      <c r="I810" s="47">
        <f>I811+I816</f>
        <v>0</v>
      </c>
      <c r="J810" s="47">
        <f>J811+J816</f>
        <v>0</v>
      </c>
      <c r="K810" s="47">
        <f>K811+K816</f>
        <v>0</v>
      </c>
      <c r="L810" s="277"/>
      <c r="M810" s="277"/>
      <c r="N810" s="49"/>
      <c r="O810" s="97"/>
      <c r="P810" s="283"/>
      <c r="Q810" s="283"/>
      <c r="R810" s="283"/>
    </row>
    <row r="811" spans="1:18" ht="30" hidden="1" customHeight="1" x14ac:dyDescent="0.25">
      <c r="A811" s="342"/>
      <c r="B811" s="342"/>
      <c r="C811" s="342"/>
      <c r="D811" s="342">
        <v>3132</v>
      </c>
      <c r="E811" s="342"/>
      <c r="F811" s="57"/>
      <c r="G811" s="378" t="s">
        <v>453</v>
      </c>
      <c r="H811" s="58" t="s">
        <v>20</v>
      </c>
      <c r="I811" s="59">
        <f>I812+I814</f>
        <v>0</v>
      </c>
      <c r="J811" s="59">
        <f>J812+J814</f>
        <v>0</v>
      </c>
      <c r="K811" s="59">
        <f>K812+K814</f>
        <v>0</v>
      </c>
      <c r="L811" s="54"/>
      <c r="M811" s="54"/>
      <c r="N811" s="49"/>
    </row>
    <row r="812" spans="1:18" ht="30" hidden="1" customHeight="1" x14ac:dyDescent="0.25">
      <c r="A812" s="342"/>
      <c r="B812" s="342"/>
      <c r="C812" s="342"/>
      <c r="D812" s="342"/>
      <c r="E812" s="343" t="s">
        <v>302</v>
      </c>
      <c r="F812" s="65"/>
      <c r="G812" s="378" t="s">
        <v>453</v>
      </c>
      <c r="H812" s="65" t="s">
        <v>20</v>
      </c>
      <c r="I812" s="66">
        <f>I813</f>
        <v>0</v>
      </c>
      <c r="J812" s="66">
        <f>J813</f>
        <v>0</v>
      </c>
      <c r="K812" s="66">
        <f>K813</f>
        <v>0</v>
      </c>
      <c r="L812" s="54"/>
      <c r="M812" s="54"/>
      <c r="N812" s="49"/>
    </row>
    <row r="813" spans="1:18" ht="30" hidden="1" customHeight="1" x14ac:dyDescent="0.25">
      <c r="A813" s="342"/>
      <c r="B813" s="342"/>
      <c r="C813" s="342"/>
      <c r="D813" s="342"/>
      <c r="E813" s="343"/>
      <c r="F813" s="65" t="s">
        <v>303</v>
      </c>
      <c r="G813" s="378" t="s">
        <v>453</v>
      </c>
      <c r="H813" s="65" t="s">
        <v>20</v>
      </c>
      <c r="I813" s="66">
        <v>0</v>
      </c>
      <c r="J813" s="66">
        <f>K813-I813</f>
        <v>0</v>
      </c>
      <c r="K813" s="66">
        <v>0</v>
      </c>
      <c r="L813" s="54"/>
      <c r="M813" s="54"/>
      <c r="N813" s="49"/>
    </row>
    <row r="814" spans="1:18" ht="30" hidden="1" customHeight="1" x14ac:dyDescent="0.25">
      <c r="A814" s="342"/>
      <c r="B814" s="342"/>
      <c r="C814" s="342"/>
      <c r="D814" s="342"/>
      <c r="E814" s="343" t="s">
        <v>304</v>
      </c>
      <c r="F814" s="65"/>
      <c r="G814" s="378" t="s">
        <v>453</v>
      </c>
      <c r="H814" s="65" t="s">
        <v>102</v>
      </c>
      <c r="I814" s="66">
        <f>I815</f>
        <v>0</v>
      </c>
      <c r="J814" s="66">
        <f>J815</f>
        <v>0</v>
      </c>
      <c r="K814" s="66">
        <f>K815</f>
        <v>0</v>
      </c>
      <c r="L814" s="54"/>
      <c r="M814" s="54"/>
      <c r="N814" s="49"/>
    </row>
    <row r="815" spans="1:18" ht="30" hidden="1" customHeight="1" x14ac:dyDescent="0.25">
      <c r="A815" s="342"/>
      <c r="B815" s="342"/>
      <c r="C815" s="342"/>
      <c r="D815" s="342"/>
      <c r="E815" s="343"/>
      <c r="F815" s="65" t="s">
        <v>305</v>
      </c>
      <c r="G815" s="378" t="s">
        <v>453</v>
      </c>
      <c r="H815" s="65" t="s">
        <v>102</v>
      </c>
      <c r="I815" s="66">
        <v>0</v>
      </c>
      <c r="J815" s="66">
        <f>K815-I815</f>
        <v>0</v>
      </c>
      <c r="K815" s="66">
        <v>0</v>
      </c>
      <c r="L815" s="54"/>
      <c r="M815" s="54"/>
      <c r="N815" s="49"/>
    </row>
    <row r="816" spans="1:18" ht="30" hidden="1" customHeight="1" x14ac:dyDescent="0.25">
      <c r="A816" s="342"/>
      <c r="B816" s="342"/>
      <c r="C816" s="342"/>
      <c r="D816" s="342">
        <v>3133</v>
      </c>
      <c r="E816" s="342"/>
      <c r="F816" s="57"/>
      <c r="G816" s="378" t="s">
        <v>453</v>
      </c>
      <c r="H816" s="58" t="s">
        <v>21</v>
      </c>
      <c r="I816" s="66">
        <f t="shared" ref="I816:K817" si="161">I817</f>
        <v>0</v>
      </c>
      <c r="J816" s="66">
        <f t="shared" si="161"/>
        <v>0</v>
      </c>
      <c r="K816" s="66">
        <f t="shared" si="161"/>
        <v>0</v>
      </c>
      <c r="L816" s="54"/>
      <c r="M816" s="54"/>
      <c r="N816" s="49"/>
    </row>
    <row r="817" spans="1:18" ht="30" hidden="1" customHeight="1" x14ac:dyDescent="0.25">
      <c r="A817" s="342"/>
      <c r="B817" s="342"/>
      <c r="C817" s="342"/>
      <c r="D817" s="342"/>
      <c r="E817" s="343" t="s">
        <v>306</v>
      </c>
      <c r="F817" s="65"/>
      <c r="G817" s="378" t="s">
        <v>453</v>
      </c>
      <c r="H817" s="65" t="s">
        <v>21</v>
      </c>
      <c r="I817" s="66">
        <f t="shared" si="161"/>
        <v>0</v>
      </c>
      <c r="J817" s="66">
        <f t="shared" si="161"/>
        <v>0</v>
      </c>
      <c r="K817" s="66">
        <f t="shared" si="161"/>
        <v>0</v>
      </c>
      <c r="L817" s="54"/>
      <c r="M817" s="54"/>
      <c r="N817" s="49"/>
    </row>
    <row r="818" spans="1:18" ht="30" hidden="1" customHeight="1" x14ac:dyDescent="0.25">
      <c r="A818" s="342"/>
      <c r="B818" s="342"/>
      <c r="C818" s="342"/>
      <c r="D818" s="342"/>
      <c r="E818" s="343"/>
      <c r="F818" s="65" t="s">
        <v>307</v>
      </c>
      <c r="G818" s="378" t="s">
        <v>453</v>
      </c>
      <c r="H818" s="65" t="s">
        <v>21</v>
      </c>
      <c r="I818" s="66">
        <v>0</v>
      </c>
      <c r="J818" s="66">
        <f>K818-I818</f>
        <v>0</v>
      </c>
      <c r="K818" s="66">
        <v>0</v>
      </c>
      <c r="L818" s="54"/>
      <c r="M818" s="54"/>
      <c r="N818" s="49"/>
    </row>
    <row r="819" spans="1:18" ht="30" hidden="1" customHeight="1" x14ac:dyDescent="0.25">
      <c r="A819" s="341"/>
      <c r="B819" s="341">
        <v>32</v>
      </c>
      <c r="C819" s="341"/>
      <c r="D819" s="341"/>
      <c r="E819" s="341"/>
      <c r="F819" s="44"/>
      <c r="G819" s="378"/>
      <c r="H819" s="46" t="s">
        <v>22</v>
      </c>
      <c r="I819" s="47">
        <f>I820+I841+I865</f>
        <v>0</v>
      </c>
      <c r="J819" s="47">
        <f>J820+J841+J865</f>
        <v>0</v>
      </c>
      <c r="K819" s="47">
        <f>K820+K841+K865</f>
        <v>0</v>
      </c>
      <c r="L819" s="54"/>
      <c r="M819" s="54"/>
      <c r="N819" s="49"/>
    </row>
    <row r="820" spans="1:18" s="284" customFormat="1" ht="30" hidden="1" customHeight="1" x14ac:dyDescent="0.25">
      <c r="A820" s="345"/>
      <c r="B820" s="345"/>
      <c r="C820" s="345">
        <v>321</v>
      </c>
      <c r="D820" s="345"/>
      <c r="E820" s="345"/>
      <c r="F820" s="68"/>
      <c r="G820" s="383"/>
      <c r="H820" s="69" t="s">
        <v>23</v>
      </c>
      <c r="I820" s="430">
        <f>I821+I830+I835</f>
        <v>0</v>
      </c>
      <c r="J820" s="430">
        <f>J821+J830+J835</f>
        <v>0</v>
      </c>
      <c r="K820" s="430">
        <f>K821+K830+K835</f>
        <v>0</v>
      </c>
      <c r="L820" s="277"/>
      <c r="M820" s="277"/>
      <c r="N820" s="49"/>
      <c r="O820" s="97"/>
      <c r="P820" s="283"/>
      <c r="Q820" s="283"/>
      <c r="R820" s="283"/>
    </row>
    <row r="821" spans="1:18" ht="30" hidden="1" customHeight="1" x14ac:dyDescent="0.25">
      <c r="A821" s="342"/>
      <c r="B821" s="342"/>
      <c r="C821" s="342"/>
      <c r="D821" s="342">
        <v>3211</v>
      </c>
      <c r="E821" s="342"/>
      <c r="F821" s="57"/>
      <c r="G821" s="378" t="s">
        <v>453</v>
      </c>
      <c r="H821" s="58" t="s">
        <v>24</v>
      </c>
      <c r="I821" s="66">
        <f>I822+I824+I826+I828</f>
        <v>0</v>
      </c>
      <c r="J821" s="66">
        <f>J822+J824+J826+J828</f>
        <v>0</v>
      </c>
      <c r="K821" s="66">
        <f t="shared" ref="K821" si="162">K822+K824+K826+K828</f>
        <v>0</v>
      </c>
      <c r="L821" s="54"/>
      <c r="M821" s="54"/>
      <c r="N821" s="49"/>
    </row>
    <row r="822" spans="1:18" ht="30" hidden="1" customHeight="1" x14ac:dyDescent="0.25">
      <c r="A822" s="342"/>
      <c r="B822" s="342"/>
      <c r="C822" s="342"/>
      <c r="D822" s="342"/>
      <c r="E822" s="343" t="s">
        <v>308</v>
      </c>
      <c r="F822" s="65"/>
      <c r="G822" s="378" t="s">
        <v>453</v>
      </c>
      <c r="H822" s="65" t="s">
        <v>103</v>
      </c>
      <c r="I822" s="66">
        <f>I823</f>
        <v>0</v>
      </c>
      <c r="J822" s="66">
        <f>J823</f>
        <v>0</v>
      </c>
      <c r="K822" s="66">
        <f>K823</f>
        <v>0</v>
      </c>
      <c r="L822" s="54"/>
      <c r="M822" s="54"/>
      <c r="N822" s="49"/>
    </row>
    <row r="823" spans="1:18" ht="30" hidden="1" customHeight="1" x14ac:dyDescent="0.25">
      <c r="A823" s="342"/>
      <c r="B823" s="342"/>
      <c r="C823" s="342"/>
      <c r="D823" s="342"/>
      <c r="E823" s="343"/>
      <c r="F823" s="65" t="s">
        <v>309</v>
      </c>
      <c r="G823" s="378" t="s">
        <v>453</v>
      </c>
      <c r="H823" s="65" t="s">
        <v>103</v>
      </c>
      <c r="I823" s="66">
        <v>0</v>
      </c>
      <c r="J823" s="66">
        <f>K823-I823</f>
        <v>0</v>
      </c>
      <c r="K823" s="66">
        <v>0</v>
      </c>
      <c r="L823" s="54"/>
      <c r="M823" s="54"/>
      <c r="N823" s="49"/>
    </row>
    <row r="824" spans="1:18" ht="30" hidden="1" customHeight="1" x14ac:dyDescent="0.25">
      <c r="A824" s="342"/>
      <c r="B824" s="342"/>
      <c r="C824" s="342"/>
      <c r="D824" s="342"/>
      <c r="E824" s="343" t="s">
        <v>310</v>
      </c>
      <c r="F824" s="65"/>
      <c r="G824" s="378" t="s">
        <v>453</v>
      </c>
      <c r="H824" s="65" t="s">
        <v>104</v>
      </c>
      <c r="I824" s="66">
        <f>I825</f>
        <v>0</v>
      </c>
      <c r="J824" s="66">
        <f>J825</f>
        <v>0</v>
      </c>
      <c r="K824" s="66">
        <f>K825</f>
        <v>0</v>
      </c>
      <c r="L824" s="54"/>
      <c r="M824" s="54"/>
      <c r="N824" s="49"/>
    </row>
    <row r="825" spans="1:18" ht="30" hidden="1" customHeight="1" x14ac:dyDescent="0.25">
      <c r="A825" s="342"/>
      <c r="B825" s="342"/>
      <c r="C825" s="342"/>
      <c r="D825" s="342"/>
      <c r="E825" s="343"/>
      <c r="F825" s="65" t="s">
        <v>311</v>
      </c>
      <c r="G825" s="378" t="s">
        <v>453</v>
      </c>
      <c r="H825" s="65" t="s">
        <v>104</v>
      </c>
      <c r="I825" s="66">
        <v>0</v>
      </c>
      <c r="J825" s="66">
        <f>K825-I825</f>
        <v>0</v>
      </c>
      <c r="K825" s="66">
        <v>0</v>
      </c>
      <c r="L825" s="54"/>
      <c r="M825" s="54"/>
      <c r="N825" s="49"/>
    </row>
    <row r="826" spans="1:18" ht="30" hidden="1" customHeight="1" x14ac:dyDescent="0.25">
      <c r="A826" s="342"/>
      <c r="B826" s="342"/>
      <c r="C826" s="342"/>
      <c r="D826" s="342"/>
      <c r="E826" s="343" t="s">
        <v>312</v>
      </c>
      <c r="F826" s="65"/>
      <c r="G826" s="378" t="s">
        <v>453</v>
      </c>
      <c r="H826" s="65" t="s">
        <v>105</v>
      </c>
      <c r="I826" s="66">
        <f>I827</f>
        <v>0</v>
      </c>
      <c r="J826" s="66">
        <f>J827</f>
        <v>0</v>
      </c>
      <c r="K826" s="66">
        <f>K827</f>
        <v>0</v>
      </c>
      <c r="L826" s="54"/>
      <c r="M826" s="54"/>
      <c r="N826" s="49"/>
    </row>
    <row r="827" spans="1:18" ht="30" hidden="1" customHeight="1" x14ac:dyDescent="0.25">
      <c r="A827" s="342"/>
      <c r="B827" s="342"/>
      <c r="C827" s="342"/>
      <c r="D827" s="342"/>
      <c r="E827" s="343"/>
      <c r="F827" s="65" t="s">
        <v>313</v>
      </c>
      <c r="G827" s="378" t="s">
        <v>453</v>
      </c>
      <c r="H827" s="65" t="s">
        <v>105</v>
      </c>
      <c r="I827" s="66">
        <v>0</v>
      </c>
      <c r="J827" s="66">
        <f>K827-I827</f>
        <v>0</v>
      </c>
      <c r="K827" s="66">
        <f>400-400</f>
        <v>0</v>
      </c>
      <c r="L827" s="54"/>
      <c r="M827" s="54"/>
      <c r="N827" s="49"/>
    </row>
    <row r="828" spans="1:18" ht="30" hidden="1" customHeight="1" x14ac:dyDescent="0.25">
      <c r="A828" s="342"/>
      <c r="B828" s="342"/>
      <c r="C828" s="342"/>
      <c r="D828" s="342"/>
      <c r="E828" s="343" t="s">
        <v>314</v>
      </c>
      <c r="F828" s="65"/>
      <c r="G828" s="378" t="s">
        <v>453</v>
      </c>
      <c r="H828" s="65" t="s">
        <v>106</v>
      </c>
      <c r="I828" s="66">
        <f>I829</f>
        <v>0</v>
      </c>
      <c r="J828" s="66">
        <f>J829</f>
        <v>0</v>
      </c>
      <c r="K828" s="66">
        <f>K829</f>
        <v>0</v>
      </c>
      <c r="L828" s="54"/>
      <c r="M828" s="54"/>
      <c r="N828" s="49"/>
    </row>
    <row r="829" spans="1:18" ht="30" hidden="1" customHeight="1" x14ac:dyDescent="0.25">
      <c r="A829" s="342"/>
      <c r="B829" s="342"/>
      <c r="C829" s="342"/>
      <c r="D829" s="342"/>
      <c r="E829" s="343"/>
      <c r="F829" s="65" t="s">
        <v>315</v>
      </c>
      <c r="G829" s="378" t="s">
        <v>453</v>
      </c>
      <c r="H829" s="65" t="s">
        <v>106</v>
      </c>
      <c r="I829" s="66">
        <v>0</v>
      </c>
      <c r="J829" s="66">
        <f>K829-I829</f>
        <v>0</v>
      </c>
      <c r="K829" s="66">
        <v>0</v>
      </c>
      <c r="L829" s="54"/>
      <c r="M829" s="54"/>
      <c r="N829" s="49"/>
    </row>
    <row r="830" spans="1:18" ht="30" hidden="1" customHeight="1" x14ac:dyDescent="0.25">
      <c r="A830" s="342"/>
      <c r="B830" s="342"/>
      <c r="C830" s="342"/>
      <c r="D830" s="342">
        <v>3212</v>
      </c>
      <c r="E830" s="342"/>
      <c r="F830" s="57"/>
      <c r="G830" s="378" t="s">
        <v>453</v>
      </c>
      <c r="H830" s="58" t="s">
        <v>25</v>
      </c>
      <c r="I830" s="66">
        <f>I831</f>
        <v>0</v>
      </c>
      <c r="J830" s="66">
        <f>J831</f>
        <v>0</v>
      </c>
      <c r="K830" s="66">
        <f>K831</f>
        <v>0</v>
      </c>
      <c r="L830" s="54"/>
      <c r="M830" s="54"/>
      <c r="N830" s="49"/>
    </row>
    <row r="831" spans="1:18" ht="30" hidden="1" customHeight="1" x14ac:dyDescent="0.25">
      <c r="A831" s="342"/>
      <c r="B831" s="342"/>
      <c r="C831" s="342"/>
      <c r="D831" s="342"/>
      <c r="E831" s="343" t="s">
        <v>316</v>
      </c>
      <c r="F831" s="65"/>
      <c r="G831" s="378" t="s">
        <v>453</v>
      </c>
      <c r="H831" s="65" t="s">
        <v>107</v>
      </c>
      <c r="I831" s="66">
        <f t="shared" ref="I831:K831" si="163">I832</f>
        <v>0</v>
      </c>
      <c r="J831" s="66">
        <f t="shared" si="163"/>
        <v>0</v>
      </c>
      <c r="K831" s="66">
        <f t="shared" si="163"/>
        <v>0</v>
      </c>
      <c r="L831" s="54"/>
      <c r="M831" s="54"/>
      <c r="N831" s="49"/>
    </row>
    <row r="832" spans="1:18" ht="30" hidden="1" customHeight="1" x14ac:dyDescent="0.25">
      <c r="A832" s="342"/>
      <c r="B832" s="342"/>
      <c r="C832" s="342"/>
      <c r="D832" s="342"/>
      <c r="E832" s="343"/>
      <c r="F832" s="65" t="s">
        <v>317</v>
      </c>
      <c r="G832" s="378" t="s">
        <v>453</v>
      </c>
      <c r="H832" s="65" t="s">
        <v>107</v>
      </c>
      <c r="I832" s="66">
        <v>0</v>
      </c>
      <c r="J832" s="66">
        <f>K832-I832</f>
        <v>0</v>
      </c>
      <c r="K832" s="66">
        <v>0</v>
      </c>
      <c r="L832" s="54"/>
      <c r="M832" s="54"/>
      <c r="N832" s="49"/>
    </row>
    <row r="833" spans="1:18" ht="30" hidden="1" customHeight="1" x14ac:dyDescent="0.25">
      <c r="A833" s="342"/>
      <c r="B833" s="342"/>
      <c r="C833" s="342"/>
      <c r="D833" s="342"/>
      <c r="E833" s="343" t="s">
        <v>318</v>
      </c>
      <c r="F833" s="65"/>
      <c r="G833" s="378" t="s">
        <v>453</v>
      </c>
      <c r="H833" s="65" t="s">
        <v>319</v>
      </c>
      <c r="I833" s="66"/>
      <c r="J833" s="66"/>
      <c r="K833" s="66"/>
      <c r="L833" s="54"/>
      <c r="M833" s="54"/>
      <c r="N833" s="49"/>
    </row>
    <row r="834" spans="1:18" ht="30" hidden="1" customHeight="1" x14ac:dyDescent="0.25">
      <c r="A834" s="342"/>
      <c r="B834" s="342"/>
      <c r="C834" s="342"/>
      <c r="D834" s="342"/>
      <c r="E834" s="343"/>
      <c r="F834" s="65" t="s">
        <v>320</v>
      </c>
      <c r="G834" s="378" t="s">
        <v>453</v>
      </c>
      <c r="H834" s="65" t="s">
        <v>319</v>
      </c>
      <c r="I834" s="66"/>
      <c r="J834" s="66"/>
      <c r="K834" s="66"/>
      <c r="L834" s="54"/>
      <c r="M834" s="54"/>
      <c r="N834" s="49"/>
    </row>
    <row r="835" spans="1:18" ht="30" hidden="1" customHeight="1" x14ac:dyDescent="0.25">
      <c r="A835" s="342"/>
      <c r="B835" s="342"/>
      <c r="C835" s="342"/>
      <c r="D835" s="342">
        <v>3213</v>
      </c>
      <c r="E835" s="342"/>
      <c r="F835" s="57"/>
      <c r="G835" s="378" t="s">
        <v>453</v>
      </c>
      <c r="H835" s="58" t="s">
        <v>26</v>
      </c>
      <c r="I835" s="66">
        <f t="shared" ref="I835:K836" si="164">I836</f>
        <v>0</v>
      </c>
      <c r="J835" s="66">
        <f t="shared" si="164"/>
        <v>0</v>
      </c>
      <c r="K835" s="66">
        <f t="shared" si="164"/>
        <v>0</v>
      </c>
      <c r="L835" s="54"/>
      <c r="M835" s="54"/>
      <c r="N835" s="49"/>
    </row>
    <row r="836" spans="1:18" ht="30" hidden="1" customHeight="1" x14ac:dyDescent="0.25">
      <c r="A836" s="342"/>
      <c r="B836" s="342"/>
      <c r="C836" s="342"/>
      <c r="D836" s="342"/>
      <c r="E836" s="343" t="s">
        <v>109</v>
      </c>
      <c r="F836" s="65"/>
      <c r="G836" s="378" t="s">
        <v>453</v>
      </c>
      <c r="H836" s="65" t="s">
        <v>110</v>
      </c>
      <c r="I836" s="66">
        <f t="shared" si="164"/>
        <v>0</v>
      </c>
      <c r="J836" s="66">
        <f t="shared" si="164"/>
        <v>0</v>
      </c>
      <c r="K836" s="66">
        <f t="shared" si="164"/>
        <v>0</v>
      </c>
      <c r="L836" s="54"/>
      <c r="M836" s="54"/>
      <c r="N836" s="49"/>
    </row>
    <row r="837" spans="1:18" ht="30" hidden="1" customHeight="1" x14ac:dyDescent="0.25">
      <c r="A837" s="342"/>
      <c r="B837" s="342"/>
      <c r="C837" s="342"/>
      <c r="D837" s="342"/>
      <c r="E837" s="343"/>
      <c r="F837" s="65" t="s">
        <v>111</v>
      </c>
      <c r="G837" s="378" t="s">
        <v>453</v>
      </c>
      <c r="H837" s="65" t="s">
        <v>321</v>
      </c>
      <c r="I837" s="66">
        <v>0</v>
      </c>
      <c r="J837" s="66">
        <f>K837-I837</f>
        <v>0</v>
      </c>
      <c r="K837" s="66">
        <v>0</v>
      </c>
      <c r="L837" s="54"/>
      <c r="M837" s="54"/>
      <c r="N837" s="49"/>
    </row>
    <row r="838" spans="1:18" ht="30" hidden="1" customHeight="1" x14ac:dyDescent="0.25">
      <c r="A838" s="342"/>
      <c r="B838" s="342"/>
      <c r="C838" s="342"/>
      <c r="D838" s="342"/>
      <c r="E838" s="343"/>
      <c r="F838" s="65" t="s">
        <v>113</v>
      </c>
      <c r="G838" s="378">
        <v>63</v>
      </c>
      <c r="H838" s="65" t="s">
        <v>322</v>
      </c>
      <c r="I838" s="66"/>
      <c r="J838" s="66"/>
      <c r="K838" s="66"/>
      <c r="L838" s="54"/>
      <c r="M838" s="54"/>
      <c r="N838" s="49"/>
    </row>
    <row r="839" spans="1:18" ht="30" hidden="1" customHeight="1" x14ac:dyDescent="0.25">
      <c r="A839" s="342"/>
      <c r="B839" s="342"/>
      <c r="C839" s="342"/>
      <c r="D839" s="342"/>
      <c r="E839" s="343" t="s">
        <v>115</v>
      </c>
      <c r="F839" s="65"/>
      <c r="G839" s="378">
        <v>63</v>
      </c>
      <c r="H839" s="65" t="s">
        <v>116</v>
      </c>
      <c r="I839" s="66"/>
      <c r="J839" s="66"/>
      <c r="K839" s="66"/>
      <c r="L839" s="54"/>
      <c r="M839" s="54"/>
      <c r="N839" s="49"/>
    </row>
    <row r="840" spans="1:18" ht="30" hidden="1" customHeight="1" x14ac:dyDescent="0.25">
      <c r="A840" s="342"/>
      <c r="B840" s="342"/>
      <c r="C840" s="342"/>
      <c r="D840" s="342"/>
      <c r="E840" s="343"/>
      <c r="F840" s="65" t="s">
        <v>117</v>
      </c>
      <c r="G840" s="378">
        <v>63</v>
      </c>
      <c r="H840" s="65" t="s">
        <v>116</v>
      </c>
      <c r="I840" s="66"/>
      <c r="J840" s="66"/>
      <c r="K840" s="66"/>
      <c r="L840" s="54"/>
      <c r="M840" s="54"/>
      <c r="N840" s="49"/>
    </row>
    <row r="841" spans="1:18" s="284" customFormat="1" ht="30" hidden="1" customHeight="1" x14ac:dyDescent="0.25">
      <c r="A841" s="341"/>
      <c r="B841" s="341"/>
      <c r="C841" s="341">
        <v>322</v>
      </c>
      <c r="D841" s="341"/>
      <c r="E841" s="341"/>
      <c r="F841" s="44"/>
      <c r="G841" s="378"/>
      <c r="H841" s="46" t="s">
        <v>27</v>
      </c>
      <c r="I841" s="47">
        <f>I842+I852+I857</f>
        <v>0</v>
      </c>
      <c r="J841" s="47">
        <f>J842+J852+J857</f>
        <v>0</v>
      </c>
      <c r="K841" s="47">
        <f>K842+K852+K857</f>
        <v>0</v>
      </c>
      <c r="L841" s="277"/>
      <c r="M841" s="277"/>
      <c r="N841" s="49"/>
      <c r="O841" s="97"/>
      <c r="P841" s="283"/>
      <c r="Q841" s="283"/>
      <c r="R841" s="283"/>
    </row>
    <row r="842" spans="1:18" ht="30" hidden="1" customHeight="1" x14ac:dyDescent="0.25">
      <c r="A842" s="342"/>
      <c r="B842" s="342"/>
      <c r="C842" s="342"/>
      <c r="D842" s="342">
        <v>3221</v>
      </c>
      <c r="E842" s="342"/>
      <c r="F842" s="57"/>
      <c r="G842" s="378" t="s">
        <v>453</v>
      </c>
      <c r="H842" s="58" t="s">
        <v>118</v>
      </c>
      <c r="I842" s="59">
        <f>I843+I846+I848+I850</f>
        <v>0</v>
      </c>
      <c r="J842" s="59">
        <f>J843+J846+J848+J850</f>
        <v>0</v>
      </c>
      <c r="K842" s="59">
        <f>K843+K846+K848+K850</f>
        <v>0</v>
      </c>
      <c r="L842" s="54"/>
      <c r="M842" s="54"/>
      <c r="N842" s="49"/>
    </row>
    <row r="843" spans="1:18" ht="30" hidden="1" customHeight="1" x14ac:dyDescent="0.25">
      <c r="A843" s="342"/>
      <c r="B843" s="342"/>
      <c r="C843" s="342"/>
      <c r="D843" s="342"/>
      <c r="E843" s="343" t="s">
        <v>119</v>
      </c>
      <c r="F843" s="65"/>
      <c r="G843" s="378" t="s">
        <v>453</v>
      </c>
      <c r="H843" s="65" t="s">
        <v>120</v>
      </c>
      <c r="I843" s="66">
        <f>I844+I845</f>
        <v>0</v>
      </c>
      <c r="J843" s="66">
        <f>J844+J845</f>
        <v>0</v>
      </c>
      <c r="K843" s="66">
        <f>K844+K845</f>
        <v>0</v>
      </c>
      <c r="L843" s="54"/>
      <c r="M843" s="54"/>
      <c r="N843" s="49"/>
    </row>
    <row r="844" spans="1:18" ht="30" hidden="1" customHeight="1" x14ac:dyDescent="0.25">
      <c r="A844" s="342"/>
      <c r="B844" s="342"/>
      <c r="C844" s="342"/>
      <c r="D844" s="342"/>
      <c r="E844" s="343"/>
      <c r="F844" s="65" t="s">
        <v>121</v>
      </c>
      <c r="G844" s="378" t="s">
        <v>453</v>
      </c>
      <c r="H844" s="65" t="s">
        <v>120</v>
      </c>
      <c r="I844" s="66">
        <v>0</v>
      </c>
      <c r="J844" s="66">
        <f>K844-I844</f>
        <v>0</v>
      </c>
      <c r="K844" s="66">
        <v>0</v>
      </c>
      <c r="L844" s="54"/>
      <c r="M844" s="54"/>
      <c r="N844" s="49"/>
    </row>
    <row r="845" spans="1:18" ht="30" hidden="1" customHeight="1" x14ac:dyDescent="0.25">
      <c r="A845" s="342"/>
      <c r="B845" s="342"/>
      <c r="C845" s="342"/>
      <c r="D845" s="342"/>
      <c r="E845" s="343"/>
      <c r="F845" s="65" t="s">
        <v>122</v>
      </c>
      <c r="G845" s="378" t="s">
        <v>453</v>
      </c>
      <c r="H845" s="65" t="s">
        <v>323</v>
      </c>
      <c r="I845" s="66">
        <v>0</v>
      </c>
      <c r="J845" s="66">
        <f>K845-I845</f>
        <v>0</v>
      </c>
      <c r="K845" s="66">
        <v>0</v>
      </c>
      <c r="L845" s="54"/>
      <c r="M845" s="54"/>
      <c r="N845" s="49"/>
    </row>
    <row r="846" spans="1:18" ht="30" hidden="1" customHeight="1" x14ac:dyDescent="0.25">
      <c r="A846" s="342"/>
      <c r="B846" s="342"/>
      <c r="C846" s="342"/>
      <c r="D846" s="342"/>
      <c r="E846" s="343" t="s">
        <v>124</v>
      </c>
      <c r="F846" s="65"/>
      <c r="G846" s="378" t="s">
        <v>453</v>
      </c>
      <c r="H846" s="65" t="s">
        <v>125</v>
      </c>
      <c r="I846" s="66">
        <f>I847</f>
        <v>0</v>
      </c>
      <c r="J846" s="66">
        <f>J847</f>
        <v>0</v>
      </c>
      <c r="K846" s="66">
        <f>K847</f>
        <v>0</v>
      </c>
      <c r="L846" s="54"/>
      <c r="M846" s="54"/>
      <c r="N846" s="49"/>
    </row>
    <row r="847" spans="1:18" ht="30" hidden="1" customHeight="1" x14ac:dyDescent="0.25">
      <c r="A847" s="342"/>
      <c r="B847" s="342"/>
      <c r="C847" s="342"/>
      <c r="D847" s="342"/>
      <c r="E847" s="343"/>
      <c r="F847" s="65" t="s">
        <v>126</v>
      </c>
      <c r="G847" s="378" t="s">
        <v>453</v>
      </c>
      <c r="H847" s="65" t="s">
        <v>125</v>
      </c>
      <c r="I847" s="66">
        <v>0</v>
      </c>
      <c r="J847" s="66">
        <f>K847-I847</f>
        <v>0</v>
      </c>
      <c r="K847" s="66">
        <v>0</v>
      </c>
      <c r="L847" s="54"/>
      <c r="M847" s="54"/>
      <c r="N847" s="49"/>
    </row>
    <row r="848" spans="1:18" ht="30" hidden="1" customHeight="1" x14ac:dyDescent="0.25">
      <c r="A848" s="342"/>
      <c r="B848" s="342"/>
      <c r="C848" s="342"/>
      <c r="D848" s="342"/>
      <c r="E848" s="343" t="s">
        <v>127</v>
      </c>
      <c r="F848" s="65"/>
      <c r="G848" s="378" t="s">
        <v>453</v>
      </c>
      <c r="H848" s="65" t="s">
        <v>128</v>
      </c>
      <c r="I848" s="66">
        <f>I849</f>
        <v>0</v>
      </c>
      <c r="J848" s="66">
        <f>J849</f>
        <v>0</v>
      </c>
      <c r="K848" s="66">
        <f>K849</f>
        <v>0</v>
      </c>
      <c r="L848" s="54"/>
      <c r="M848" s="54"/>
      <c r="N848" s="49"/>
    </row>
    <row r="849" spans="1:16" ht="30" hidden="1" customHeight="1" x14ac:dyDescent="0.25">
      <c r="A849" s="342"/>
      <c r="B849" s="342"/>
      <c r="C849" s="342"/>
      <c r="D849" s="342"/>
      <c r="E849" s="343"/>
      <c r="F849" s="65" t="s">
        <v>129</v>
      </c>
      <c r="G849" s="378" t="s">
        <v>453</v>
      </c>
      <c r="H849" s="65" t="s">
        <v>128</v>
      </c>
      <c r="I849" s="66">
        <v>0</v>
      </c>
      <c r="J849" s="66">
        <f>K849-I849</f>
        <v>0</v>
      </c>
      <c r="K849" s="66">
        <v>0</v>
      </c>
      <c r="L849" s="54"/>
      <c r="M849" s="54"/>
      <c r="N849" s="49"/>
    </row>
    <row r="850" spans="1:16" ht="30" hidden="1" customHeight="1" x14ac:dyDescent="0.25">
      <c r="A850" s="342"/>
      <c r="B850" s="342"/>
      <c r="C850" s="342"/>
      <c r="D850" s="342"/>
      <c r="E850" s="343" t="s">
        <v>130</v>
      </c>
      <c r="F850" s="65"/>
      <c r="G850" s="378" t="s">
        <v>453</v>
      </c>
      <c r="H850" s="65" t="s">
        <v>131</v>
      </c>
      <c r="I850" s="59">
        <f>I851</f>
        <v>0</v>
      </c>
      <c r="J850" s="59">
        <f>J851</f>
        <v>0</v>
      </c>
      <c r="K850" s="59">
        <f>K851</f>
        <v>0</v>
      </c>
      <c r="L850" s="54"/>
      <c r="M850" s="54"/>
      <c r="N850" s="49"/>
    </row>
    <row r="851" spans="1:16" ht="30" hidden="1" customHeight="1" x14ac:dyDescent="0.25">
      <c r="A851" s="342"/>
      <c r="B851" s="342"/>
      <c r="C851" s="342"/>
      <c r="D851" s="342"/>
      <c r="E851" s="343"/>
      <c r="F851" s="65" t="s">
        <v>132</v>
      </c>
      <c r="G851" s="378" t="s">
        <v>453</v>
      </c>
      <c r="H851" s="65" t="s">
        <v>131</v>
      </c>
      <c r="I851" s="59">
        <v>0</v>
      </c>
      <c r="J851" s="59">
        <f>K851-I851</f>
        <v>0</v>
      </c>
      <c r="K851" s="59">
        <v>0</v>
      </c>
      <c r="L851" s="54"/>
      <c r="M851" s="54"/>
      <c r="N851" s="49"/>
    </row>
    <row r="852" spans="1:16" ht="30" hidden="1" customHeight="1" x14ac:dyDescent="0.25">
      <c r="A852" s="342"/>
      <c r="B852" s="342"/>
      <c r="C852" s="342"/>
      <c r="D852" s="342">
        <v>3222</v>
      </c>
      <c r="E852" s="342"/>
      <c r="F852" s="57"/>
      <c r="G852" s="378" t="s">
        <v>453</v>
      </c>
      <c r="H852" s="58" t="s">
        <v>29</v>
      </c>
      <c r="I852" s="59">
        <f>I853+I855</f>
        <v>0</v>
      </c>
      <c r="J852" s="59">
        <f>J853+J855</f>
        <v>0</v>
      </c>
      <c r="K852" s="59">
        <f>K853+K855</f>
        <v>0</v>
      </c>
      <c r="L852" s="54"/>
      <c r="M852" s="54"/>
      <c r="N852" s="49"/>
    </row>
    <row r="853" spans="1:16" ht="30" hidden="1" customHeight="1" x14ac:dyDescent="0.25">
      <c r="A853" s="342"/>
      <c r="B853" s="342"/>
      <c r="C853" s="342"/>
      <c r="D853" s="342"/>
      <c r="E853" s="343" t="s">
        <v>136</v>
      </c>
      <c r="F853" s="65"/>
      <c r="G853" s="378" t="s">
        <v>453</v>
      </c>
      <c r="H853" s="65" t="s">
        <v>137</v>
      </c>
      <c r="I853" s="59">
        <f>I854</f>
        <v>0</v>
      </c>
      <c r="J853" s="59">
        <f>J854</f>
        <v>0</v>
      </c>
      <c r="K853" s="59">
        <f>K854</f>
        <v>0</v>
      </c>
      <c r="L853" s="54"/>
      <c r="M853" s="54"/>
      <c r="N853" s="49"/>
    </row>
    <row r="854" spans="1:16" ht="30" hidden="1" customHeight="1" x14ac:dyDescent="0.25">
      <c r="A854" s="342"/>
      <c r="B854" s="342"/>
      <c r="C854" s="342"/>
      <c r="D854" s="342"/>
      <c r="E854" s="343"/>
      <c r="F854" s="65" t="s">
        <v>138</v>
      </c>
      <c r="G854" s="378" t="s">
        <v>453</v>
      </c>
      <c r="H854" s="65" t="s">
        <v>137</v>
      </c>
      <c r="I854" s="66">
        <v>0</v>
      </c>
      <c r="J854" s="66">
        <f>K854-I854</f>
        <v>0</v>
      </c>
      <c r="K854" s="66">
        <v>0</v>
      </c>
      <c r="L854" s="54"/>
      <c r="M854" s="54"/>
      <c r="N854" s="49"/>
    </row>
    <row r="855" spans="1:16" s="107" customFormat="1" ht="30" hidden="1" customHeight="1" x14ac:dyDescent="0.25">
      <c r="A855" s="349"/>
      <c r="B855" s="349"/>
      <c r="C855" s="349"/>
      <c r="D855" s="349"/>
      <c r="E855" s="343" t="s">
        <v>139</v>
      </c>
      <c r="F855" s="65"/>
      <c r="G855" s="378" t="s">
        <v>453</v>
      </c>
      <c r="H855" s="65" t="s">
        <v>140</v>
      </c>
      <c r="I855" s="59">
        <f>I856</f>
        <v>0</v>
      </c>
      <c r="J855" s="59">
        <f>J856</f>
        <v>0</v>
      </c>
      <c r="K855" s="59">
        <f>K856</f>
        <v>0</v>
      </c>
      <c r="L855" s="104"/>
      <c r="M855" s="104"/>
      <c r="N855" s="49"/>
      <c r="O855" s="105"/>
      <c r="P855" s="106"/>
    </row>
    <row r="856" spans="1:16" s="107" customFormat="1" ht="30" hidden="1" customHeight="1" x14ac:dyDescent="0.25">
      <c r="A856" s="349"/>
      <c r="B856" s="349"/>
      <c r="C856" s="349"/>
      <c r="D856" s="349"/>
      <c r="E856" s="343"/>
      <c r="F856" s="65" t="s">
        <v>141</v>
      </c>
      <c r="G856" s="378" t="s">
        <v>453</v>
      </c>
      <c r="H856" s="65" t="s">
        <v>140</v>
      </c>
      <c r="I856" s="59">
        <v>0</v>
      </c>
      <c r="J856" s="59">
        <f>K856-I856</f>
        <v>0</v>
      </c>
      <c r="K856" s="59">
        <v>0</v>
      </c>
      <c r="L856" s="104"/>
      <c r="M856" s="104"/>
      <c r="N856" s="49"/>
      <c r="O856" s="105"/>
      <c r="P856" s="106"/>
    </row>
    <row r="857" spans="1:16" ht="30" hidden="1" customHeight="1" x14ac:dyDescent="0.25">
      <c r="A857" s="342"/>
      <c r="B857" s="342"/>
      <c r="C857" s="342"/>
      <c r="D857" s="356">
        <v>3223</v>
      </c>
      <c r="E857" s="356"/>
      <c r="F857" s="98"/>
      <c r="G857" s="378" t="s">
        <v>453</v>
      </c>
      <c r="H857" s="100" t="s">
        <v>30</v>
      </c>
      <c r="I857" s="59">
        <f>I858+I861+I863</f>
        <v>0</v>
      </c>
      <c r="J857" s="59">
        <f>J858+J861+J863</f>
        <v>0</v>
      </c>
      <c r="K857" s="59">
        <f>K858+K861+K863</f>
        <v>0</v>
      </c>
      <c r="L857" s="54"/>
      <c r="M857" s="54"/>
      <c r="N857" s="49"/>
    </row>
    <row r="858" spans="1:16" ht="30" hidden="1" customHeight="1" x14ac:dyDescent="0.25">
      <c r="A858" s="342"/>
      <c r="B858" s="342"/>
      <c r="C858" s="342"/>
      <c r="D858" s="356"/>
      <c r="E858" s="343" t="s">
        <v>142</v>
      </c>
      <c r="F858" s="65"/>
      <c r="G858" s="378" t="s">
        <v>453</v>
      </c>
      <c r="H858" s="65" t="s">
        <v>143</v>
      </c>
      <c r="I858" s="66">
        <f>I859+I860</f>
        <v>0</v>
      </c>
      <c r="J858" s="66">
        <f>J859+J860</f>
        <v>0</v>
      </c>
      <c r="K858" s="66">
        <f>K859+K860</f>
        <v>0</v>
      </c>
      <c r="L858" s="54"/>
      <c r="M858" s="54"/>
      <c r="N858" s="49"/>
    </row>
    <row r="859" spans="1:16" ht="30" hidden="1" customHeight="1" x14ac:dyDescent="0.25">
      <c r="A859" s="342"/>
      <c r="B859" s="342"/>
      <c r="C859" s="342"/>
      <c r="D859" s="356"/>
      <c r="E859" s="343"/>
      <c r="F859" s="65" t="s">
        <v>144</v>
      </c>
      <c r="G859" s="378" t="s">
        <v>453</v>
      </c>
      <c r="H859" s="65" t="s">
        <v>143</v>
      </c>
      <c r="I859" s="66">
        <v>0</v>
      </c>
      <c r="J859" s="66">
        <f>K859-I859</f>
        <v>0</v>
      </c>
      <c r="K859" s="66">
        <v>0</v>
      </c>
      <c r="L859" s="54"/>
      <c r="M859" s="54"/>
      <c r="N859" s="49"/>
    </row>
    <row r="860" spans="1:16" ht="30" hidden="1" customHeight="1" x14ac:dyDescent="0.25">
      <c r="A860" s="342"/>
      <c r="B860" s="342"/>
      <c r="C860" s="342"/>
      <c r="D860" s="356"/>
      <c r="E860" s="343"/>
      <c r="F860" s="65" t="s">
        <v>145</v>
      </c>
      <c r="G860" s="378" t="s">
        <v>453</v>
      </c>
      <c r="H860" s="65" t="s">
        <v>325</v>
      </c>
      <c r="I860" s="66">
        <v>0</v>
      </c>
      <c r="J860" s="66">
        <f>K860-I860</f>
        <v>0</v>
      </c>
      <c r="K860" s="66">
        <v>0</v>
      </c>
      <c r="L860" s="54"/>
      <c r="M860" s="54"/>
      <c r="N860" s="49"/>
    </row>
    <row r="861" spans="1:16" ht="30" hidden="1" customHeight="1" x14ac:dyDescent="0.25">
      <c r="A861" s="342"/>
      <c r="B861" s="342"/>
      <c r="C861" s="342"/>
      <c r="D861" s="356"/>
      <c r="E861" s="343" t="s">
        <v>147</v>
      </c>
      <c r="F861" s="65"/>
      <c r="G861" s="378" t="s">
        <v>453</v>
      </c>
      <c r="H861" s="65" t="s">
        <v>148</v>
      </c>
      <c r="I861" s="66">
        <f>I862</f>
        <v>0</v>
      </c>
      <c r="J861" s="66">
        <f>J862</f>
        <v>0</v>
      </c>
      <c r="K861" s="66">
        <f>K862</f>
        <v>0</v>
      </c>
      <c r="L861" s="54"/>
      <c r="M861" s="54"/>
      <c r="N861" s="49"/>
    </row>
    <row r="862" spans="1:16" ht="30" hidden="1" customHeight="1" x14ac:dyDescent="0.25">
      <c r="A862" s="342"/>
      <c r="B862" s="342"/>
      <c r="C862" s="342"/>
      <c r="D862" s="356"/>
      <c r="E862" s="343"/>
      <c r="F862" s="65" t="s">
        <v>149</v>
      </c>
      <c r="G862" s="378" t="s">
        <v>453</v>
      </c>
      <c r="H862" s="65" t="s">
        <v>148</v>
      </c>
      <c r="I862" s="66">
        <v>0</v>
      </c>
      <c r="J862" s="66">
        <f>K862-I862</f>
        <v>0</v>
      </c>
      <c r="K862" s="66">
        <v>0</v>
      </c>
      <c r="L862" s="54"/>
      <c r="M862" s="54"/>
      <c r="N862" s="49"/>
    </row>
    <row r="863" spans="1:16" ht="30" hidden="1" customHeight="1" x14ac:dyDescent="0.25">
      <c r="A863" s="342"/>
      <c r="B863" s="342"/>
      <c r="C863" s="342"/>
      <c r="D863" s="356"/>
      <c r="E863" s="343" t="s">
        <v>150</v>
      </c>
      <c r="F863" s="65"/>
      <c r="G863" s="378" t="s">
        <v>453</v>
      </c>
      <c r="H863" s="65" t="s">
        <v>151</v>
      </c>
      <c r="I863" s="66">
        <f>I864</f>
        <v>0</v>
      </c>
      <c r="J863" s="66">
        <f>J864</f>
        <v>0</v>
      </c>
      <c r="K863" s="66">
        <f>K864</f>
        <v>0</v>
      </c>
      <c r="L863" s="54"/>
      <c r="M863" s="54"/>
      <c r="N863" s="49"/>
    </row>
    <row r="864" spans="1:16" ht="30" hidden="1" customHeight="1" x14ac:dyDescent="0.25">
      <c r="A864" s="342"/>
      <c r="B864" s="342"/>
      <c r="C864" s="342"/>
      <c r="D864" s="356"/>
      <c r="E864" s="343"/>
      <c r="F864" s="65" t="s">
        <v>152</v>
      </c>
      <c r="G864" s="378" t="s">
        <v>453</v>
      </c>
      <c r="H864" s="65" t="s">
        <v>151</v>
      </c>
      <c r="I864" s="66">
        <v>0</v>
      </c>
      <c r="J864" s="66">
        <f>K864-I864</f>
        <v>0</v>
      </c>
      <c r="K864" s="66">
        <v>0</v>
      </c>
      <c r="L864" s="54"/>
      <c r="M864" s="54"/>
      <c r="N864" s="49"/>
    </row>
    <row r="865" spans="1:18" s="284" customFormat="1" ht="30" hidden="1" customHeight="1" x14ac:dyDescent="0.25">
      <c r="A865" s="341"/>
      <c r="B865" s="341"/>
      <c r="C865" s="341">
        <v>323</v>
      </c>
      <c r="D865" s="341"/>
      <c r="E865" s="341"/>
      <c r="F865" s="44"/>
      <c r="G865" s="378"/>
      <c r="H865" s="46" t="s">
        <v>34</v>
      </c>
      <c r="I865" s="47">
        <f>I866+I875+I878+I881+I889+I896+I899</f>
        <v>0</v>
      </c>
      <c r="J865" s="47">
        <f>J866+J875+J878+J881+J889+J896+J899</f>
        <v>0</v>
      </c>
      <c r="K865" s="47">
        <f>K866+K875+K878+K881+K889+K896+K899</f>
        <v>0</v>
      </c>
      <c r="L865" s="277"/>
      <c r="M865" s="277"/>
      <c r="N865" s="49"/>
      <c r="O865" s="97"/>
      <c r="P865" s="283"/>
      <c r="Q865" s="283"/>
      <c r="R865" s="283"/>
    </row>
    <row r="866" spans="1:18" ht="30" hidden="1" customHeight="1" x14ac:dyDescent="0.25">
      <c r="A866" s="342"/>
      <c r="B866" s="342"/>
      <c r="C866" s="342"/>
      <c r="D866" s="342">
        <v>3231</v>
      </c>
      <c r="E866" s="342"/>
      <c r="F866" s="57"/>
      <c r="G866" s="378" t="s">
        <v>453</v>
      </c>
      <c r="H866" s="58" t="s">
        <v>359</v>
      </c>
      <c r="I866" s="59">
        <f>I867+I869+I871+I873</f>
        <v>0</v>
      </c>
      <c r="J866" s="59">
        <f t="shared" ref="J866:K866" si="165">J867+J869+J871+J873</f>
        <v>0</v>
      </c>
      <c r="K866" s="59">
        <f t="shared" si="165"/>
        <v>0</v>
      </c>
      <c r="L866" s="54"/>
      <c r="M866" s="54"/>
      <c r="N866" s="49"/>
    </row>
    <row r="867" spans="1:18" ht="30" hidden="1" customHeight="1" x14ac:dyDescent="0.25">
      <c r="A867" s="342"/>
      <c r="B867" s="342"/>
      <c r="C867" s="342"/>
      <c r="D867" s="342"/>
      <c r="E867" s="343" t="s">
        <v>168</v>
      </c>
      <c r="F867" s="65"/>
      <c r="G867" s="378" t="s">
        <v>453</v>
      </c>
      <c r="H867" s="65" t="s">
        <v>169</v>
      </c>
      <c r="I867" s="66">
        <f>I868</f>
        <v>0</v>
      </c>
      <c r="J867" s="66">
        <f>J868</f>
        <v>0</v>
      </c>
      <c r="K867" s="66">
        <f>K868</f>
        <v>0</v>
      </c>
      <c r="L867" s="54"/>
      <c r="M867" s="54"/>
      <c r="N867" s="49"/>
    </row>
    <row r="868" spans="1:18" ht="30" hidden="1" customHeight="1" x14ac:dyDescent="0.25">
      <c r="A868" s="342"/>
      <c r="B868" s="342"/>
      <c r="C868" s="342"/>
      <c r="D868" s="342"/>
      <c r="E868" s="343"/>
      <c r="F868" s="65" t="s">
        <v>170</v>
      </c>
      <c r="G868" s="378" t="s">
        <v>453</v>
      </c>
      <c r="H868" s="65" t="s">
        <v>169</v>
      </c>
      <c r="I868" s="66">
        <v>0</v>
      </c>
      <c r="J868" s="66">
        <f>K868-I868</f>
        <v>0</v>
      </c>
      <c r="K868" s="66">
        <v>0</v>
      </c>
      <c r="L868" s="54"/>
      <c r="M868" s="54"/>
      <c r="N868" s="49"/>
    </row>
    <row r="869" spans="1:18" ht="30" hidden="1" customHeight="1" x14ac:dyDescent="0.25">
      <c r="A869" s="342"/>
      <c r="B869" s="342"/>
      <c r="C869" s="342"/>
      <c r="D869" s="342"/>
      <c r="E869" s="343" t="s">
        <v>171</v>
      </c>
      <c r="F869" s="65"/>
      <c r="G869" s="378" t="s">
        <v>453</v>
      </c>
      <c r="H869" s="65" t="s">
        <v>172</v>
      </c>
      <c r="I869" s="66">
        <f>I870</f>
        <v>0</v>
      </c>
      <c r="J869" s="66">
        <f>J870</f>
        <v>0</v>
      </c>
      <c r="K869" s="66">
        <f>K870</f>
        <v>0</v>
      </c>
      <c r="L869" s="54"/>
      <c r="M869" s="54"/>
      <c r="N869" s="49"/>
    </row>
    <row r="870" spans="1:18" ht="30" hidden="1" customHeight="1" x14ac:dyDescent="0.25">
      <c r="A870" s="342"/>
      <c r="B870" s="342"/>
      <c r="C870" s="342"/>
      <c r="D870" s="342"/>
      <c r="E870" s="343"/>
      <c r="F870" s="65" t="s">
        <v>173</v>
      </c>
      <c r="G870" s="378" t="s">
        <v>453</v>
      </c>
      <c r="H870" s="65" t="s">
        <v>172</v>
      </c>
      <c r="I870" s="66">
        <v>0</v>
      </c>
      <c r="J870" s="66">
        <f>K870-I870</f>
        <v>0</v>
      </c>
      <c r="K870" s="66">
        <v>0</v>
      </c>
      <c r="L870" s="54"/>
      <c r="M870" s="54"/>
      <c r="N870" s="49"/>
    </row>
    <row r="871" spans="1:18" ht="30" hidden="1" customHeight="1" x14ac:dyDescent="0.25">
      <c r="A871" s="342"/>
      <c r="B871" s="342"/>
      <c r="C871" s="342"/>
      <c r="D871" s="342"/>
      <c r="E871" s="343" t="s">
        <v>174</v>
      </c>
      <c r="F871" s="65"/>
      <c r="G871" s="378" t="s">
        <v>453</v>
      </c>
      <c r="H871" s="65" t="s">
        <v>175</v>
      </c>
      <c r="I871" s="66">
        <f>I872</f>
        <v>0</v>
      </c>
      <c r="J871" s="66">
        <f>J872</f>
        <v>0</v>
      </c>
      <c r="K871" s="66">
        <f>K872</f>
        <v>0</v>
      </c>
      <c r="L871" s="54"/>
      <c r="M871" s="54"/>
      <c r="N871" s="49"/>
    </row>
    <row r="872" spans="1:18" ht="30" hidden="1" customHeight="1" x14ac:dyDescent="0.25">
      <c r="A872" s="342"/>
      <c r="B872" s="342"/>
      <c r="C872" s="342"/>
      <c r="D872" s="342"/>
      <c r="E872" s="343"/>
      <c r="F872" s="65" t="s">
        <v>176</v>
      </c>
      <c r="G872" s="378" t="s">
        <v>453</v>
      </c>
      <c r="H872" s="65" t="s">
        <v>175</v>
      </c>
      <c r="I872" s="66">
        <v>0</v>
      </c>
      <c r="J872" s="66">
        <f>K872-I872</f>
        <v>0</v>
      </c>
      <c r="K872" s="66">
        <v>0</v>
      </c>
      <c r="L872" s="54"/>
      <c r="M872" s="54"/>
      <c r="N872" s="49"/>
    </row>
    <row r="873" spans="1:18" ht="30" hidden="1" customHeight="1" x14ac:dyDescent="0.25">
      <c r="A873" s="342"/>
      <c r="B873" s="342"/>
      <c r="C873" s="342"/>
      <c r="D873" s="342"/>
      <c r="E873" s="343" t="s">
        <v>177</v>
      </c>
      <c r="F873" s="65"/>
      <c r="G873" s="378" t="s">
        <v>453</v>
      </c>
      <c r="H873" s="65" t="s">
        <v>178</v>
      </c>
      <c r="I873" s="66">
        <f>I874</f>
        <v>0</v>
      </c>
      <c r="J873" s="66">
        <f>J874</f>
        <v>0</v>
      </c>
      <c r="K873" s="66">
        <f>K874</f>
        <v>0</v>
      </c>
      <c r="L873" s="54"/>
      <c r="M873" s="54"/>
      <c r="N873" s="49"/>
    </row>
    <row r="874" spans="1:18" ht="30" hidden="1" customHeight="1" x14ac:dyDescent="0.25">
      <c r="A874" s="342"/>
      <c r="B874" s="342"/>
      <c r="C874" s="342"/>
      <c r="D874" s="342"/>
      <c r="E874" s="343"/>
      <c r="F874" s="65" t="s">
        <v>179</v>
      </c>
      <c r="G874" s="378" t="s">
        <v>453</v>
      </c>
      <c r="H874" s="65" t="s">
        <v>178</v>
      </c>
      <c r="I874" s="66">
        <v>0</v>
      </c>
      <c r="J874" s="66">
        <f>K874-I874</f>
        <v>0</v>
      </c>
      <c r="K874" s="66">
        <v>0</v>
      </c>
      <c r="L874" s="54"/>
      <c r="M874" s="54"/>
      <c r="N874" s="49"/>
    </row>
    <row r="875" spans="1:18" ht="30" hidden="1" customHeight="1" x14ac:dyDescent="0.25">
      <c r="A875" s="342"/>
      <c r="B875" s="342"/>
      <c r="C875" s="342"/>
      <c r="D875" s="342">
        <v>3232</v>
      </c>
      <c r="E875" s="342"/>
      <c r="F875" s="57"/>
      <c r="G875" s="378" t="s">
        <v>453</v>
      </c>
      <c r="H875" s="58" t="s">
        <v>36</v>
      </c>
      <c r="I875" s="66">
        <f t="shared" ref="I875:K876" si="166">I876</f>
        <v>0</v>
      </c>
      <c r="J875" s="66">
        <f t="shared" si="166"/>
        <v>0</v>
      </c>
      <c r="K875" s="66">
        <f t="shared" si="166"/>
        <v>0</v>
      </c>
      <c r="L875" s="54"/>
      <c r="M875" s="54"/>
      <c r="N875" s="49"/>
    </row>
    <row r="876" spans="1:18" ht="30" hidden="1" customHeight="1" x14ac:dyDescent="0.25">
      <c r="A876" s="342"/>
      <c r="B876" s="342"/>
      <c r="C876" s="342"/>
      <c r="D876" s="342"/>
      <c r="E876" s="343" t="s">
        <v>180</v>
      </c>
      <c r="F876" s="65"/>
      <c r="G876" s="378" t="s">
        <v>453</v>
      </c>
      <c r="H876" s="65" t="s">
        <v>381</v>
      </c>
      <c r="I876" s="66">
        <f t="shared" si="166"/>
        <v>0</v>
      </c>
      <c r="J876" s="66">
        <f t="shared" si="166"/>
        <v>0</v>
      </c>
      <c r="K876" s="66">
        <f t="shared" si="166"/>
        <v>0</v>
      </c>
      <c r="L876" s="54"/>
      <c r="M876" s="54"/>
      <c r="N876" s="49"/>
    </row>
    <row r="877" spans="1:18" ht="30" hidden="1" customHeight="1" x14ac:dyDescent="0.25">
      <c r="A877" s="342"/>
      <c r="B877" s="342"/>
      <c r="C877" s="342"/>
      <c r="D877" s="342"/>
      <c r="E877" s="343"/>
      <c r="F877" s="65" t="s">
        <v>182</v>
      </c>
      <c r="G877" s="378" t="s">
        <v>453</v>
      </c>
      <c r="H877" s="65" t="s">
        <v>181</v>
      </c>
      <c r="I877" s="66">
        <v>0</v>
      </c>
      <c r="J877" s="66">
        <f>K877-I877</f>
        <v>0</v>
      </c>
      <c r="K877" s="66">
        <v>0</v>
      </c>
      <c r="L877" s="54"/>
      <c r="M877" s="54"/>
      <c r="N877" s="49"/>
    </row>
    <row r="878" spans="1:18" ht="30" hidden="1" customHeight="1" x14ac:dyDescent="0.25">
      <c r="A878" s="342"/>
      <c r="B878" s="342"/>
      <c r="C878" s="342"/>
      <c r="D878" s="342">
        <v>3233</v>
      </c>
      <c r="E878" s="342"/>
      <c r="F878" s="57"/>
      <c r="G878" s="378" t="s">
        <v>453</v>
      </c>
      <c r="H878" s="58" t="s">
        <v>37</v>
      </c>
      <c r="I878" s="66">
        <f t="shared" ref="I878:K879" si="167">I879</f>
        <v>0</v>
      </c>
      <c r="J878" s="66">
        <f t="shared" si="167"/>
        <v>0</v>
      </c>
      <c r="K878" s="66">
        <f t="shared" si="167"/>
        <v>0</v>
      </c>
      <c r="L878" s="54"/>
      <c r="M878" s="54"/>
      <c r="N878" s="49"/>
    </row>
    <row r="879" spans="1:18" ht="30" hidden="1" customHeight="1" x14ac:dyDescent="0.25">
      <c r="A879" s="342"/>
      <c r="B879" s="342"/>
      <c r="C879" s="342"/>
      <c r="D879" s="342"/>
      <c r="E879" s="343" t="s">
        <v>183</v>
      </c>
      <c r="F879" s="65"/>
      <c r="G879" s="378" t="s">
        <v>453</v>
      </c>
      <c r="H879" s="58" t="s">
        <v>184</v>
      </c>
      <c r="I879" s="66">
        <f t="shared" si="167"/>
        <v>0</v>
      </c>
      <c r="J879" s="66">
        <f t="shared" si="167"/>
        <v>0</v>
      </c>
      <c r="K879" s="66">
        <f t="shared" si="167"/>
        <v>0</v>
      </c>
      <c r="L879" s="54"/>
      <c r="M879" s="54"/>
      <c r="N879" s="49"/>
    </row>
    <row r="880" spans="1:18" ht="30" hidden="1" customHeight="1" x14ac:dyDescent="0.25">
      <c r="A880" s="342"/>
      <c r="B880" s="342"/>
      <c r="C880" s="342"/>
      <c r="D880" s="342"/>
      <c r="E880" s="343"/>
      <c r="F880" s="65" t="s">
        <v>185</v>
      </c>
      <c r="G880" s="378" t="s">
        <v>453</v>
      </c>
      <c r="H880" s="58" t="s">
        <v>184</v>
      </c>
      <c r="I880" s="66">
        <v>0</v>
      </c>
      <c r="J880" s="66">
        <f>K880-I880</f>
        <v>0</v>
      </c>
      <c r="K880" s="66">
        <v>0</v>
      </c>
      <c r="L880" s="54"/>
      <c r="M880" s="54"/>
      <c r="N880" s="49"/>
    </row>
    <row r="881" spans="1:14" ht="30" hidden="1" customHeight="1" x14ac:dyDescent="0.25">
      <c r="A881" s="342"/>
      <c r="B881" s="342"/>
      <c r="C881" s="342"/>
      <c r="D881" s="342">
        <v>3234</v>
      </c>
      <c r="E881" s="342"/>
      <c r="F881" s="57"/>
      <c r="G881" s="378" t="s">
        <v>453</v>
      </c>
      <c r="H881" s="58" t="s">
        <v>360</v>
      </c>
      <c r="I881" s="59">
        <f>I882+I884+I886</f>
        <v>0</v>
      </c>
      <c r="J881" s="59">
        <f>J882+J884+J886</f>
        <v>0</v>
      </c>
      <c r="K881" s="59">
        <f>K882+K884+K886</f>
        <v>0</v>
      </c>
      <c r="L881" s="54"/>
      <c r="M881" s="54"/>
      <c r="N881" s="49"/>
    </row>
    <row r="882" spans="1:14" ht="30" hidden="1" customHeight="1" x14ac:dyDescent="0.25">
      <c r="A882" s="342"/>
      <c r="B882" s="342"/>
      <c r="C882" s="342"/>
      <c r="D882" s="342"/>
      <c r="E882" s="343" t="s">
        <v>186</v>
      </c>
      <c r="F882" s="65"/>
      <c r="G882" s="378" t="s">
        <v>453</v>
      </c>
      <c r="H882" s="65" t="s">
        <v>187</v>
      </c>
      <c r="I882" s="66">
        <f>I883</f>
        <v>0</v>
      </c>
      <c r="J882" s="66">
        <f>J883</f>
        <v>0</v>
      </c>
      <c r="K882" s="66">
        <f>K883</f>
        <v>0</v>
      </c>
      <c r="L882" s="54"/>
      <c r="M882" s="54"/>
      <c r="N882" s="49"/>
    </row>
    <row r="883" spans="1:14" ht="30" hidden="1" customHeight="1" x14ac:dyDescent="0.25">
      <c r="A883" s="342"/>
      <c r="B883" s="342"/>
      <c r="C883" s="342"/>
      <c r="D883" s="342"/>
      <c r="E883" s="343"/>
      <c r="F883" s="65" t="s">
        <v>188</v>
      </c>
      <c r="G883" s="378" t="s">
        <v>453</v>
      </c>
      <c r="H883" s="65" t="s">
        <v>187</v>
      </c>
      <c r="I883" s="66">
        <v>0</v>
      </c>
      <c r="J883" s="66">
        <f>K883-I883</f>
        <v>0</v>
      </c>
      <c r="K883" s="66">
        <v>0</v>
      </c>
      <c r="L883" s="54"/>
      <c r="M883" s="54"/>
      <c r="N883" s="49"/>
    </row>
    <row r="884" spans="1:14" ht="30" hidden="1" customHeight="1" x14ac:dyDescent="0.25">
      <c r="A884" s="342"/>
      <c r="B884" s="342"/>
      <c r="C884" s="342"/>
      <c r="D884" s="342"/>
      <c r="E884" s="343" t="s">
        <v>189</v>
      </c>
      <c r="F884" s="65"/>
      <c r="G884" s="378" t="s">
        <v>453</v>
      </c>
      <c r="H884" s="65" t="s">
        <v>190</v>
      </c>
      <c r="I884" s="66">
        <f>I885</f>
        <v>0</v>
      </c>
      <c r="J884" s="66">
        <f>J885</f>
        <v>0</v>
      </c>
      <c r="K884" s="66">
        <f>K885</f>
        <v>0</v>
      </c>
      <c r="L884" s="54"/>
      <c r="M884" s="54"/>
      <c r="N884" s="49"/>
    </row>
    <row r="885" spans="1:14" ht="30" hidden="1" customHeight="1" x14ac:dyDescent="0.25">
      <c r="A885" s="342"/>
      <c r="B885" s="342"/>
      <c r="C885" s="342"/>
      <c r="D885" s="342"/>
      <c r="E885" s="343"/>
      <c r="F885" s="65" t="s">
        <v>191</v>
      </c>
      <c r="G885" s="378" t="s">
        <v>453</v>
      </c>
      <c r="H885" s="65" t="s">
        <v>190</v>
      </c>
      <c r="I885" s="66">
        <v>0</v>
      </c>
      <c r="J885" s="66">
        <f>K885-I885</f>
        <v>0</v>
      </c>
      <c r="K885" s="66">
        <v>0</v>
      </c>
      <c r="L885" s="54"/>
      <c r="M885" s="54"/>
      <c r="N885" s="49"/>
    </row>
    <row r="886" spans="1:14" ht="30" hidden="1" customHeight="1" x14ac:dyDescent="0.25">
      <c r="A886" s="342"/>
      <c r="B886" s="342"/>
      <c r="C886" s="342"/>
      <c r="D886" s="342"/>
      <c r="E886" s="343" t="s">
        <v>192</v>
      </c>
      <c r="F886" s="65"/>
      <c r="G886" s="378" t="s">
        <v>453</v>
      </c>
      <c r="H886" s="65" t="s">
        <v>193</v>
      </c>
      <c r="I886" s="66">
        <f>I887+I888</f>
        <v>0</v>
      </c>
      <c r="J886" s="66">
        <f>J887+J888</f>
        <v>0</v>
      </c>
      <c r="K886" s="66">
        <f>K887+K888</f>
        <v>0</v>
      </c>
      <c r="L886" s="54"/>
      <c r="M886" s="54"/>
      <c r="N886" s="49"/>
    </row>
    <row r="887" spans="1:14" ht="30" hidden="1" customHeight="1" x14ac:dyDescent="0.25">
      <c r="A887" s="342"/>
      <c r="B887" s="342"/>
      <c r="C887" s="342"/>
      <c r="D887" s="342"/>
      <c r="E887" s="343"/>
      <c r="F887" s="65" t="s">
        <v>194</v>
      </c>
      <c r="G887" s="378" t="s">
        <v>453</v>
      </c>
      <c r="H887" s="65" t="s">
        <v>193</v>
      </c>
      <c r="I887" s="66">
        <v>0</v>
      </c>
      <c r="J887" s="66">
        <f>K887-I887</f>
        <v>0</v>
      </c>
      <c r="K887" s="66">
        <v>0</v>
      </c>
      <c r="L887" s="54"/>
      <c r="M887" s="54"/>
      <c r="N887" s="49"/>
    </row>
    <row r="888" spans="1:14" ht="30" hidden="1" customHeight="1" x14ac:dyDescent="0.25">
      <c r="A888" s="342"/>
      <c r="B888" s="342"/>
      <c r="C888" s="342"/>
      <c r="D888" s="342"/>
      <c r="E888" s="343"/>
      <c r="F888" s="65" t="s">
        <v>195</v>
      </c>
      <c r="G888" s="378" t="s">
        <v>453</v>
      </c>
      <c r="H888" s="65" t="s">
        <v>196</v>
      </c>
      <c r="I888" s="66">
        <v>0</v>
      </c>
      <c r="J888" s="66">
        <f>K888-I888</f>
        <v>0</v>
      </c>
      <c r="K888" s="66">
        <v>0</v>
      </c>
      <c r="L888" s="54"/>
      <c r="M888" s="54"/>
      <c r="N888" s="49"/>
    </row>
    <row r="889" spans="1:14" ht="30" hidden="1" customHeight="1" x14ac:dyDescent="0.25">
      <c r="A889" s="342"/>
      <c r="B889" s="342"/>
      <c r="C889" s="342"/>
      <c r="D889" s="342">
        <v>3237</v>
      </c>
      <c r="E889" s="342"/>
      <c r="F889" s="57"/>
      <c r="G889" s="378" t="s">
        <v>453</v>
      </c>
      <c r="H889" s="58" t="s">
        <v>209</v>
      </c>
      <c r="I889" s="59">
        <f t="shared" ref="I889:K890" si="168">I890</f>
        <v>0</v>
      </c>
      <c r="J889" s="59">
        <f t="shared" si="168"/>
        <v>0</v>
      </c>
      <c r="K889" s="59">
        <f t="shared" si="168"/>
        <v>0</v>
      </c>
      <c r="L889" s="54"/>
      <c r="M889" s="54"/>
      <c r="N889" s="49"/>
    </row>
    <row r="890" spans="1:14" ht="30" hidden="1" customHeight="1" x14ac:dyDescent="0.25">
      <c r="A890" s="342"/>
      <c r="B890" s="342"/>
      <c r="C890" s="342"/>
      <c r="D890" s="342"/>
      <c r="E890" s="343" t="s">
        <v>210</v>
      </c>
      <c r="F890" s="65"/>
      <c r="G890" s="378" t="s">
        <v>453</v>
      </c>
      <c r="H890" s="65" t="s">
        <v>211</v>
      </c>
      <c r="I890" s="66">
        <f t="shared" si="168"/>
        <v>0</v>
      </c>
      <c r="J890" s="66">
        <f t="shared" si="168"/>
        <v>0</v>
      </c>
      <c r="K890" s="66">
        <f t="shared" si="168"/>
        <v>0</v>
      </c>
      <c r="L890" s="54"/>
      <c r="M890" s="54"/>
      <c r="N890" s="49"/>
    </row>
    <row r="891" spans="1:14" ht="30" hidden="1" customHeight="1" x14ac:dyDescent="0.25">
      <c r="A891" s="342"/>
      <c r="B891" s="342"/>
      <c r="C891" s="342"/>
      <c r="D891" s="342"/>
      <c r="E891" s="343"/>
      <c r="F891" s="65" t="s">
        <v>212</v>
      </c>
      <c r="G891" s="378" t="s">
        <v>453</v>
      </c>
      <c r="H891" s="65" t="s">
        <v>211</v>
      </c>
      <c r="I891" s="66">
        <v>0</v>
      </c>
      <c r="J891" s="66">
        <f>K891-I891</f>
        <v>0</v>
      </c>
      <c r="K891" s="66">
        <v>0</v>
      </c>
      <c r="L891" s="54"/>
      <c r="M891" s="54"/>
      <c r="N891" s="49"/>
    </row>
    <row r="892" spans="1:14" ht="30" hidden="1" customHeight="1" x14ac:dyDescent="0.25">
      <c r="A892" s="342"/>
      <c r="B892" s="342"/>
      <c r="C892" s="342"/>
      <c r="D892" s="342"/>
      <c r="E892" s="343" t="s">
        <v>213</v>
      </c>
      <c r="F892" s="65"/>
      <c r="G892" s="378" t="s">
        <v>453</v>
      </c>
      <c r="H892" s="65" t="s">
        <v>214</v>
      </c>
      <c r="I892" s="66"/>
      <c r="J892" s="66"/>
      <c r="K892" s="66"/>
      <c r="L892" s="54"/>
      <c r="M892" s="54"/>
      <c r="N892" s="49"/>
    </row>
    <row r="893" spans="1:14" ht="30" hidden="1" customHeight="1" x14ac:dyDescent="0.25">
      <c r="A893" s="342"/>
      <c r="B893" s="342"/>
      <c r="C893" s="342"/>
      <c r="D893" s="342"/>
      <c r="E893" s="343"/>
      <c r="F893" s="65" t="s">
        <v>215</v>
      </c>
      <c r="G893" s="378" t="s">
        <v>453</v>
      </c>
      <c r="H893" s="65" t="s">
        <v>214</v>
      </c>
      <c r="I893" s="66"/>
      <c r="J893" s="66"/>
      <c r="K893" s="66"/>
      <c r="L893" s="54"/>
      <c r="M893" s="54"/>
      <c r="N893" s="49"/>
    </row>
    <row r="894" spans="1:14" ht="30" hidden="1" customHeight="1" x14ac:dyDescent="0.25">
      <c r="A894" s="342"/>
      <c r="B894" s="342"/>
      <c r="C894" s="342"/>
      <c r="D894" s="342"/>
      <c r="E894" s="343" t="s">
        <v>216</v>
      </c>
      <c r="F894" s="65"/>
      <c r="G894" s="378" t="s">
        <v>453</v>
      </c>
      <c r="H894" s="65" t="s">
        <v>217</v>
      </c>
      <c r="I894" s="66"/>
      <c r="J894" s="66"/>
      <c r="K894" s="66"/>
      <c r="L894" s="54"/>
      <c r="M894" s="54"/>
      <c r="N894" s="49"/>
    </row>
    <row r="895" spans="1:14" ht="30" hidden="1" customHeight="1" x14ac:dyDescent="0.25">
      <c r="A895" s="342"/>
      <c r="B895" s="342"/>
      <c r="C895" s="342"/>
      <c r="D895" s="342"/>
      <c r="E895" s="343"/>
      <c r="F895" s="65" t="s">
        <v>218</v>
      </c>
      <c r="G895" s="378" t="s">
        <v>453</v>
      </c>
      <c r="H895" s="65" t="s">
        <v>217</v>
      </c>
      <c r="I895" s="59"/>
      <c r="J895" s="59"/>
      <c r="K895" s="59"/>
      <c r="L895" s="54"/>
      <c r="M895" s="54"/>
      <c r="N895" s="49"/>
    </row>
    <row r="896" spans="1:14" ht="30" hidden="1" customHeight="1" x14ac:dyDescent="0.25">
      <c r="A896" s="342"/>
      <c r="B896" s="342"/>
      <c r="C896" s="342"/>
      <c r="D896" s="356">
        <v>3238</v>
      </c>
      <c r="E896" s="356"/>
      <c r="F896" s="98"/>
      <c r="G896" s="378" t="s">
        <v>453</v>
      </c>
      <c r="H896" s="100" t="s">
        <v>41</v>
      </c>
      <c r="I896" s="59">
        <f t="shared" ref="I896:K897" si="169">I897</f>
        <v>0</v>
      </c>
      <c r="J896" s="59">
        <f t="shared" si="169"/>
        <v>0</v>
      </c>
      <c r="K896" s="59">
        <f t="shared" si="169"/>
        <v>0</v>
      </c>
      <c r="L896" s="54"/>
      <c r="M896" s="54"/>
      <c r="N896" s="49"/>
    </row>
    <row r="897" spans="1:16" ht="30" hidden="1" customHeight="1" x14ac:dyDescent="0.25">
      <c r="A897" s="342"/>
      <c r="B897" s="342"/>
      <c r="C897" s="342"/>
      <c r="D897" s="356"/>
      <c r="E897" s="343" t="s">
        <v>220</v>
      </c>
      <c r="F897" s="65"/>
      <c r="G897" s="378" t="s">
        <v>453</v>
      </c>
      <c r="H897" s="65" t="s">
        <v>221</v>
      </c>
      <c r="I897" s="59">
        <f t="shared" si="169"/>
        <v>0</v>
      </c>
      <c r="J897" s="59">
        <f t="shared" si="169"/>
        <v>0</v>
      </c>
      <c r="K897" s="59">
        <f t="shared" si="169"/>
        <v>0</v>
      </c>
      <c r="L897" s="54"/>
      <c r="M897" s="54"/>
      <c r="N897" s="49"/>
    </row>
    <row r="898" spans="1:16" ht="30" hidden="1" customHeight="1" x14ac:dyDescent="0.25">
      <c r="A898" s="342"/>
      <c r="B898" s="342"/>
      <c r="C898" s="342"/>
      <c r="D898" s="356"/>
      <c r="E898" s="343"/>
      <c r="F898" s="65" t="s">
        <v>222</v>
      </c>
      <c r="G898" s="378" t="s">
        <v>453</v>
      </c>
      <c r="H898" s="65" t="s">
        <v>221</v>
      </c>
      <c r="I898" s="59">
        <v>0</v>
      </c>
      <c r="J898" s="59">
        <f>K898-I898</f>
        <v>0</v>
      </c>
      <c r="K898" s="59">
        <v>0</v>
      </c>
      <c r="L898" s="54"/>
      <c r="M898" s="54"/>
      <c r="N898" s="49"/>
    </row>
    <row r="899" spans="1:16" ht="30" hidden="1" customHeight="1" x14ac:dyDescent="0.25">
      <c r="A899" s="342"/>
      <c r="B899" s="342"/>
      <c r="C899" s="342"/>
      <c r="D899" s="356">
        <v>3239</v>
      </c>
      <c r="E899" s="356"/>
      <c r="F899" s="98"/>
      <c r="G899" s="378" t="s">
        <v>453</v>
      </c>
      <c r="H899" s="100" t="s">
        <v>42</v>
      </c>
      <c r="I899" s="59">
        <f>I904</f>
        <v>0</v>
      </c>
      <c r="J899" s="59">
        <f>J904</f>
        <v>0</v>
      </c>
      <c r="K899" s="59">
        <f>K904</f>
        <v>0</v>
      </c>
      <c r="L899" s="54"/>
      <c r="M899" s="54"/>
      <c r="N899" s="49"/>
    </row>
    <row r="900" spans="1:16" ht="30" hidden="1" customHeight="1" x14ac:dyDescent="0.25">
      <c r="A900" s="342"/>
      <c r="B900" s="342"/>
      <c r="C900" s="342"/>
      <c r="D900" s="356"/>
      <c r="E900" s="343" t="s">
        <v>223</v>
      </c>
      <c r="F900" s="65"/>
      <c r="G900" s="378" t="s">
        <v>453</v>
      </c>
      <c r="H900" s="65" t="s">
        <v>224</v>
      </c>
      <c r="I900" s="59"/>
      <c r="J900" s="59"/>
      <c r="K900" s="59"/>
      <c r="L900" s="54"/>
      <c r="M900" s="54"/>
      <c r="N900" s="49"/>
    </row>
    <row r="901" spans="1:16" ht="30" hidden="1" customHeight="1" x14ac:dyDescent="0.25">
      <c r="A901" s="342"/>
      <c r="B901" s="342"/>
      <c r="C901" s="342"/>
      <c r="D901" s="356"/>
      <c r="E901" s="343"/>
      <c r="F901" s="65" t="s">
        <v>225</v>
      </c>
      <c r="G901" s="378" t="s">
        <v>453</v>
      </c>
      <c r="H901" s="65" t="s">
        <v>224</v>
      </c>
      <c r="I901" s="66"/>
      <c r="J901" s="66"/>
      <c r="K901" s="66"/>
      <c r="L901" s="54"/>
      <c r="M901" s="54"/>
      <c r="N901" s="49"/>
    </row>
    <row r="902" spans="1:16" ht="30" hidden="1" customHeight="1" x14ac:dyDescent="0.25">
      <c r="A902" s="342"/>
      <c r="B902" s="342"/>
      <c r="C902" s="342"/>
      <c r="D902" s="356"/>
      <c r="E902" s="343" t="s">
        <v>226</v>
      </c>
      <c r="F902" s="65"/>
      <c r="G902" s="378" t="s">
        <v>453</v>
      </c>
      <c r="H902" s="65" t="s">
        <v>227</v>
      </c>
      <c r="I902" s="66"/>
      <c r="J902" s="66"/>
      <c r="K902" s="66"/>
      <c r="L902" s="54"/>
      <c r="M902" s="54"/>
      <c r="N902" s="49"/>
    </row>
    <row r="903" spans="1:16" ht="30" hidden="1" customHeight="1" x14ac:dyDescent="0.25">
      <c r="A903" s="342"/>
      <c r="B903" s="342"/>
      <c r="C903" s="342"/>
      <c r="D903" s="356"/>
      <c r="E903" s="343"/>
      <c r="F903" s="65" t="s">
        <v>228</v>
      </c>
      <c r="G903" s="378" t="s">
        <v>453</v>
      </c>
      <c r="H903" s="65" t="s">
        <v>227</v>
      </c>
      <c r="I903" s="66"/>
      <c r="J903" s="66"/>
      <c r="K903" s="66"/>
      <c r="L903" s="54"/>
      <c r="M903" s="54"/>
      <c r="N903" s="49"/>
    </row>
    <row r="904" spans="1:16" ht="30" hidden="1" customHeight="1" x14ac:dyDescent="0.25">
      <c r="A904" s="342"/>
      <c r="B904" s="342"/>
      <c r="C904" s="342"/>
      <c r="D904" s="356"/>
      <c r="E904" s="343" t="s">
        <v>229</v>
      </c>
      <c r="F904" s="65"/>
      <c r="G904" s="378" t="s">
        <v>453</v>
      </c>
      <c r="H904" s="65" t="s">
        <v>230</v>
      </c>
      <c r="I904" s="66">
        <f>I905</f>
        <v>0</v>
      </c>
      <c r="J904" s="66">
        <f>J905</f>
        <v>0</v>
      </c>
      <c r="K904" s="66">
        <f>K905</f>
        <v>0</v>
      </c>
      <c r="L904" s="54"/>
      <c r="M904" s="54"/>
      <c r="N904" s="49"/>
    </row>
    <row r="905" spans="1:16" ht="30" hidden="1" customHeight="1" x14ac:dyDescent="0.25">
      <c r="A905" s="342"/>
      <c r="B905" s="342"/>
      <c r="C905" s="342"/>
      <c r="D905" s="356"/>
      <c r="E905" s="343"/>
      <c r="F905" s="65" t="s">
        <v>231</v>
      </c>
      <c r="G905" s="378">
        <v>55</v>
      </c>
      <c r="H905" s="65" t="s">
        <v>230</v>
      </c>
      <c r="I905" s="66">
        <v>0</v>
      </c>
      <c r="J905" s="66">
        <f>K905-I905</f>
        <v>0</v>
      </c>
      <c r="K905" s="66">
        <v>0</v>
      </c>
      <c r="L905" s="54"/>
      <c r="M905" s="54"/>
      <c r="N905" s="49"/>
    </row>
    <row r="906" spans="1:16" ht="30" hidden="1" customHeight="1" x14ac:dyDescent="0.25">
      <c r="A906" s="342"/>
      <c r="B906" s="342"/>
      <c r="C906" s="342"/>
      <c r="D906" s="356"/>
      <c r="E906" s="343" t="s">
        <v>232</v>
      </c>
      <c r="F906" s="65"/>
      <c r="G906" s="378">
        <v>63</v>
      </c>
      <c r="H906" s="65" t="s">
        <v>233</v>
      </c>
      <c r="I906" s="66"/>
      <c r="J906" s="66"/>
      <c r="K906" s="66"/>
      <c r="L906" s="54"/>
      <c r="M906" s="54"/>
      <c r="N906" s="49"/>
    </row>
    <row r="907" spans="1:16" ht="30" hidden="1" customHeight="1" x14ac:dyDescent="0.25">
      <c r="A907" s="342"/>
      <c r="B907" s="342"/>
      <c r="C907" s="342"/>
      <c r="D907" s="356"/>
      <c r="E907" s="343"/>
      <c r="F907" s="65" t="s">
        <v>234</v>
      </c>
      <c r="G907" s="378">
        <v>63</v>
      </c>
      <c r="H907" s="65" t="s">
        <v>233</v>
      </c>
      <c r="I907" s="66"/>
      <c r="J907" s="66"/>
      <c r="K907" s="66"/>
      <c r="L907" s="54"/>
      <c r="M907" s="54"/>
      <c r="N907" s="49"/>
    </row>
    <row r="908" spans="1:16" ht="30" hidden="1" customHeight="1" x14ac:dyDescent="0.25">
      <c r="A908" s="342"/>
      <c r="B908" s="341">
        <v>34</v>
      </c>
      <c r="C908" s="342"/>
      <c r="D908" s="356"/>
      <c r="E908" s="343"/>
      <c r="F908" s="65"/>
      <c r="G908" s="378"/>
      <c r="H908" s="75" t="s">
        <v>51</v>
      </c>
      <c r="I908" s="47">
        <f t="shared" ref="I908:K911" si="170">I909</f>
        <v>0</v>
      </c>
      <c r="J908" s="47">
        <f t="shared" si="170"/>
        <v>0</v>
      </c>
      <c r="K908" s="47">
        <f t="shared" si="170"/>
        <v>0</v>
      </c>
      <c r="L908" s="54"/>
      <c r="M908" s="54"/>
      <c r="N908" s="49"/>
    </row>
    <row r="909" spans="1:16" s="107" customFormat="1" ht="30" hidden="1" customHeight="1" x14ac:dyDescent="0.25">
      <c r="A909" s="349"/>
      <c r="B909" s="347"/>
      <c r="C909" s="347">
        <v>343</v>
      </c>
      <c r="D909" s="358"/>
      <c r="E909" s="343"/>
      <c r="F909" s="65"/>
      <c r="G909" s="379"/>
      <c r="H909" s="75" t="s">
        <v>52</v>
      </c>
      <c r="I909" s="47">
        <f t="shared" si="170"/>
        <v>0</v>
      </c>
      <c r="J909" s="47">
        <f t="shared" si="170"/>
        <v>0</v>
      </c>
      <c r="K909" s="47">
        <f t="shared" si="170"/>
        <v>0</v>
      </c>
      <c r="L909" s="104"/>
      <c r="M909" s="104"/>
      <c r="N909" s="49"/>
      <c r="O909" s="105"/>
      <c r="P909" s="106"/>
    </row>
    <row r="910" spans="1:16" s="107" customFormat="1" ht="30" hidden="1" customHeight="1" x14ac:dyDescent="0.25">
      <c r="A910" s="349"/>
      <c r="B910" s="349"/>
      <c r="C910" s="349"/>
      <c r="D910" s="358">
        <v>3431</v>
      </c>
      <c r="E910" s="343"/>
      <c r="F910" s="65"/>
      <c r="G910" s="378" t="s">
        <v>453</v>
      </c>
      <c r="H910" s="65" t="s">
        <v>53</v>
      </c>
      <c r="I910" s="59">
        <f t="shared" si="170"/>
        <v>0</v>
      </c>
      <c r="J910" s="59">
        <f t="shared" si="170"/>
        <v>0</v>
      </c>
      <c r="K910" s="59">
        <f t="shared" si="170"/>
        <v>0</v>
      </c>
      <c r="L910" s="104"/>
      <c r="M910" s="104"/>
      <c r="N910" s="49"/>
      <c r="O910" s="105"/>
      <c r="P910" s="106"/>
    </row>
    <row r="911" spans="1:16" s="107" customFormat="1" ht="30" hidden="1" customHeight="1" x14ac:dyDescent="0.25">
      <c r="A911" s="349"/>
      <c r="B911" s="349"/>
      <c r="C911" s="349"/>
      <c r="D911" s="349"/>
      <c r="E911" s="343" t="s">
        <v>277</v>
      </c>
      <c r="F911" s="65"/>
      <c r="G911" s="378" t="s">
        <v>453</v>
      </c>
      <c r="H911" s="65" t="s">
        <v>278</v>
      </c>
      <c r="I911" s="59">
        <f t="shared" si="170"/>
        <v>0</v>
      </c>
      <c r="J911" s="59">
        <f t="shared" si="170"/>
        <v>0</v>
      </c>
      <c r="K911" s="59">
        <f t="shared" si="170"/>
        <v>0</v>
      </c>
      <c r="L911" s="104"/>
      <c r="M911" s="104"/>
      <c r="N911" s="49"/>
      <c r="O911" s="105"/>
      <c r="P911" s="106"/>
    </row>
    <row r="912" spans="1:16" s="107" customFormat="1" ht="30" hidden="1" customHeight="1" x14ac:dyDescent="0.25">
      <c r="A912" s="349"/>
      <c r="B912" s="349"/>
      <c r="C912" s="349"/>
      <c r="D912" s="349"/>
      <c r="E912" s="343"/>
      <c r="F912" s="65" t="s">
        <v>279</v>
      </c>
      <c r="G912" s="378" t="s">
        <v>453</v>
      </c>
      <c r="H912" s="65" t="s">
        <v>278</v>
      </c>
      <c r="I912" s="59">
        <v>0</v>
      </c>
      <c r="J912" s="59">
        <f>K912-I912</f>
        <v>0</v>
      </c>
      <c r="K912" s="59">
        <f>500-500</f>
        <v>0</v>
      </c>
      <c r="L912" s="104"/>
      <c r="M912" s="104"/>
      <c r="N912" s="49"/>
      <c r="O912" s="105"/>
      <c r="P912" s="106"/>
    </row>
    <row r="913" spans="1:18" ht="30" hidden="1" customHeight="1" x14ac:dyDescent="0.25">
      <c r="A913" s="341"/>
      <c r="B913" s="341">
        <v>38</v>
      </c>
      <c r="C913" s="341"/>
      <c r="D913" s="357"/>
      <c r="E913" s="357"/>
      <c r="F913" s="101"/>
      <c r="G913" s="386"/>
      <c r="H913" s="102" t="s">
        <v>57</v>
      </c>
      <c r="I913" s="77">
        <f t="shared" ref="I913:K916" si="171">I914</f>
        <v>0</v>
      </c>
      <c r="J913" s="77">
        <f t="shared" si="171"/>
        <v>0</v>
      </c>
      <c r="K913" s="77">
        <f t="shared" si="171"/>
        <v>0</v>
      </c>
      <c r="L913" s="54"/>
      <c r="M913" s="54"/>
      <c r="N913" s="49"/>
    </row>
    <row r="914" spans="1:18" ht="30" hidden="1" customHeight="1" x14ac:dyDescent="0.25">
      <c r="A914" s="341"/>
      <c r="B914" s="341"/>
      <c r="C914" s="341">
        <v>381</v>
      </c>
      <c r="D914" s="357"/>
      <c r="E914" s="357"/>
      <c r="F914" s="101"/>
      <c r="G914" s="386"/>
      <c r="H914" s="102" t="s">
        <v>361</v>
      </c>
      <c r="I914" s="77">
        <f t="shared" si="171"/>
        <v>0</v>
      </c>
      <c r="J914" s="77">
        <f t="shared" si="171"/>
        <v>0</v>
      </c>
      <c r="K914" s="77">
        <f t="shared" si="171"/>
        <v>0</v>
      </c>
      <c r="L914" s="54"/>
      <c r="M914" s="54"/>
      <c r="N914" s="49"/>
    </row>
    <row r="915" spans="1:18" ht="30" hidden="1" customHeight="1" x14ac:dyDescent="0.25">
      <c r="A915" s="342"/>
      <c r="B915" s="342"/>
      <c r="C915" s="342"/>
      <c r="D915" s="356">
        <v>3811</v>
      </c>
      <c r="E915" s="356"/>
      <c r="F915" s="98"/>
      <c r="G915" s="378" t="s">
        <v>453</v>
      </c>
      <c r="H915" s="100" t="s">
        <v>59</v>
      </c>
      <c r="I915" s="66">
        <f t="shared" si="171"/>
        <v>0</v>
      </c>
      <c r="J915" s="66">
        <f t="shared" si="171"/>
        <v>0</v>
      </c>
      <c r="K915" s="66">
        <f t="shared" si="171"/>
        <v>0</v>
      </c>
      <c r="L915" s="54"/>
      <c r="M915" s="54"/>
      <c r="N915" s="49"/>
    </row>
    <row r="916" spans="1:18" ht="30" hidden="1" customHeight="1" x14ac:dyDescent="0.25">
      <c r="A916" s="342"/>
      <c r="B916" s="342"/>
      <c r="C916" s="342"/>
      <c r="D916" s="356"/>
      <c r="E916" s="343" t="s">
        <v>362</v>
      </c>
      <c r="F916" s="65"/>
      <c r="G916" s="378" t="s">
        <v>453</v>
      </c>
      <c r="H916" s="65" t="s">
        <v>363</v>
      </c>
      <c r="I916" s="66">
        <f t="shared" si="171"/>
        <v>0</v>
      </c>
      <c r="J916" s="66">
        <f t="shared" si="171"/>
        <v>0</v>
      </c>
      <c r="K916" s="66">
        <f t="shared" si="171"/>
        <v>0</v>
      </c>
      <c r="L916" s="54"/>
      <c r="M916" s="54"/>
      <c r="N916" s="49"/>
    </row>
    <row r="917" spans="1:18" ht="30" hidden="1" customHeight="1" x14ac:dyDescent="0.25">
      <c r="A917" s="342"/>
      <c r="B917" s="342"/>
      <c r="C917" s="342"/>
      <c r="D917" s="356"/>
      <c r="E917" s="343"/>
      <c r="F917" s="65" t="s">
        <v>364</v>
      </c>
      <c r="G917" s="378" t="s">
        <v>453</v>
      </c>
      <c r="H917" s="65" t="s">
        <v>363</v>
      </c>
      <c r="I917" s="66">
        <v>0</v>
      </c>
      <c r="J917" s="66">
        <f>K917-I917</f>
        <v>0</v>
      </c>
      <c r="K917" s="66">
        <v>0</v>
      </c>
      <c r="L917" s="54"/>
      <c r="M917" s="54"/>
      <c r="N917" s="49"/>
    </row>
    <row r="918" spans="1:18" ht="30" customHeight="1" x14ac:dyDescent="0.25">
      <c r="A918" s="398"/>
      <c r="B918" s="398"/>
      <c r="C918" s="398"/>
      <c r="D918" s="398"/>
      <c r="E918" s="398"/>
      <c r="F918" s="300"/>
      <c r="G918" s="399"/>
      <c r="H918" s="401" t="s">
        <v>450</v>
      </c>
      <c r="I918" s="301"/>
      <c r="J918" s="301"/>
      <c r="K918" s="301"/>
      <c r="L918" s="40"/>
      <c r="M918" s="40"/>
      <c r="N918" s="49"/>
    </row>
    <row r="919" spans="1:18" ht="20.100000000000001" customHeight="1" x14ac:dyDescent="0.25">
      <c r="A919" s="410"/>
      <c r="B919" s="410"/>
      <c r="C919" s="410"/>
      <c r="D919" s="410"/>
      <c r="E919" s="410"/>
      <c r="F919" s="411"/>
      <c r="G919" s="424"/>
      <c r="H919" s="421" t="s">
        <v>433</v>
      </c>
      <c r="I919" s="422"/>
      <c r="J919" s="422"/>
      <c r="K919" s="422"/>
      <c r="L919" s="80"/>
      <c r="M919" s="80"/>
      <c r="N919" s="49"/>
    </row>
    <row r="920" spans="1:18" s="39" customFormat="1" ht="22.5" customHeight="1" x14ac:dyDescent="0.25">
      <c r="A920" s="341">
        <v>4</v>
      </c>
      <c r="B920" s="341"/>
      <c r="C920" s="341"/>
      <c r="D920" s="341"/>
      <c r="E920" s="341"/>
      <c r="F920" s="44"/>
      <c r="G920" s="377"/>
      <c r="H920" s="46" t="s">
        <v>329</v>
      </c>
      <c r="I920" s="47">
        <f>I921+I926</f>
        <v>7150</v>
      </c>
      <c r="J920" s="47">
        <f>J921+J926</f>
        <v>-5450</v>
      </c>
      <c r="K920" s="47">
        <f>K921+K926</f>
        <v>1700</v>
      </c>
      <c r="L920" s="54">
        <f>L921+L926</f>
        <v>0</v>
      </c>
      <c r="M920" s="54">
        <f>M921+M926</f>
        <v>0</v>
      </c>
      <c r="N920" s="49"/>
      <c r="O920" s="36"/>
      <c r="P920" s="37"/>
      <c r="Q920" s="38"/>
      <c r="R920" s="38"/>
    </row>
    <row r="921" spans="1:18" s="39" customFormat="1" ht="31.5" hidden="1" customHeight="1" x14ac:dyDescent="0.25">
      <c r="A921" s="341"/>
      <c r="B921" s="341">
        <v>41</v>
      </c>
      <c r="C921" s="341"/>
      <c r="D921" s="341"/>
      <c r="E921" s="341"/>
      <c r="F921" s="44"/>
      <c r="G921" s="377"/>
      <c r="H921" s="46" t="s">
        <v>60</v>
      </c>
      <c r="I921" s="47">
        <f t="shared" ref="I921:M924" si="172">I922</f>
        <v>0</v>
      </c>
      <c r="J921" s="47">
        <f t="shared" si="172"/>
        <v>0</v>
      </c>
      <c r="K921" s="47">
        <f t="shared" si="172"/>
        <v>0</v>
      </c>
      <c r="L921" s="54">
        <f t="shared" ref="L921:M921" si="173">L922</f>
        <v>0</v>
      </c>
      <c r="M921" s="54">
        <f t="shared" si="173"/>
        <v>0</v>
      </c>
      <c r="N921" s="49"/>
      <c r="O921" s="36"/>
      <c r="P921" s="37"/>
      <c r="Q921" s="38"/>
      <c r="R921" s="38"/>
    </row>
    <row r="922" spans="1:18" s="280" customFormat="1" ht="24" hidden="1" customHeight="1" x14ac:dyDescent="0.25">
      <c r="A922" s="341"/>
      <c r="B922" s="341"/>
      <c r="C922" s="341">
        <v>412</v>
      </c>
      <c r="D922" s="341"/>
      <c r="E922" s="341"/>
      <c r="F922" s="44"/>
      <c r="G922" s="377"/>
      <c r="H922" s="46" t="s">
        <v>330</v>
      </c>
      <c r="I922" s="47">
        <f t="shared" si="172"/>
        <v>0</v>
      </c>
      <c r="J922" s="47">
        <f t="shared" si="172"/>
        <v>0</v>
      </c>
      <c r="K922" s="47">
        <f t="shared" si="172"/>
        <v>0</v>
      </c>
      <c r="L922" s="281">
        <f t="shared" si="172"/>
        <v>0</v>
      </c>
      <c r="M922" s="281">
        <f t="shared" si="172"/>
        <v>0</v>
      </c>
      <c r="N922" s="49"/>
      <c r="O922" s="278"/>
      <c r="P922" s="279"/>
      <c r="Q922" s="279"/>
      <c r="R922" s="279"/>
    </row>
    <row r="923" spans="1:18" ht="15" hidden="1" customHeight="1" x14ac:dyDescent="0.25">
      <c r="A923" s="342"/>
      <c r="B923" s="342"/>
      <c r="C923" s="342"/>
      <c r="D923" s="342">
        <v>4123</v>
      </c>
      <c r="E923" s="342"/>
      <c r="F923" s="57"/>
      <c r="G923" s="377">
        <v>55</v>
      </c>
      <c r="H923" s="58" t="s">
        <v>62</v>
      </c>
      <c r="I923" s="59">
        <f t="shared" si="172"/>
        <v>0</v>
      </c>
      <c r="J923" s="59">
        <f t="shared" si="172"/>
        <v>0</v>
      </c>
      <c r="K923" s="59">
        <f t="shared" si="172"/>
        <v>0</v>
      </c>
      <c r="L923" s="60">
        <v>0</v>
      </c>
      <c r="M923" s="60">
        <v>0</v>
      </c>
      <c r="N923" s="49"/>
    </row>
    <row r="924" spans="1:18" ht="20.100000000000001" hidden="1" customHeight="1" x14ac:dyDescent="0.25">
      <c r="A924" s="342"/>
      <c r="B924" s="342"/>
      <c r="C924" s="342"/>
      <c r="D924" s="342"/>
      <c r="E924" s="343" t="s">
        <v>331</v>
      </c>
      <c r="F924" s="65"/>
      <c r="G924" s="377">
        <v>55</v>
      </c>
      <c r="H924" s="65" t="s">
        <v>62</v>
      </c>
      <c r="I924" s="59">
        <f t="shared" si="172"/>
        <v>0</v>
      </c>
      <c r="J924" s="59">
        <f t="shared" si="172"/>
        <v>0</v>
      </c>
      <c r="K924" s="59">
        <f t="shared" si="172"/>
        <v>0</v>
      </c>
      <c r="L924" s="54">
        <v>2100</v>
      </c>
      <c r="M924" s="54">
        <v>2100</v>
      </c>
      <c r="N924" s="49"/>
    </row>
    <row r="925" spans="1:18" ht="20.100000000000001" hidden="1" customHeight="1" x14ac:dyDescent="0.25">
      <c r="A925" s="342"/>
      <c r="B925" s="342"/>
      <c r="C925" s="342"/>
      <c r="D925" s="342"/>
      <c r="E925" s="343"/>
      <c r="F925" s="65" t="s">
        <v>332</v>
      </c>
      <c r="G925" s="377">
        <v>55</v>
      </c>
      <c r="H925" s="65" t="s">
        <v>62</v>
      </c>
      <c r="I925" s="59">
        <v>0</v>
      </c>
      <c r="J925" s="59">
        <f>K925-I925</f>
        <v>0</v>
      </c>
      <c r="K925" s="59">
        <v>0</v>
      </c>
      <c r="L925" s="54">
        <v>2100</v>
      </c>
      <c r="M925" s="54">
        <v>2100</v>
      </c>
      <c r="N925" s="49"/>
    </row>
    <row r="926" spans="1:18" ht="30" customHeight="1" x14ac:dyDescent="0.25">
      <c r="A926" s="346"/>
      <c r="B926" s="341">
        <v>42</v>
      </c>
      <c r="C926" s="346"/>
      <c r="D926" s="346"/>
      <c r="E926" s="346"/>
      <c r="F926" s="45"/>
      <c r="G926" s="378"/>
      <c r="H926" s="46" t="s">
        <v>63</v>
      </c>
      <c r="I926" s="47">
        <f t="shared" ref="I926:K929" si="174">I927</f>
        <v>7150</v>
      </c>
      <c r="J926" s="47">
        <f t="shared" si="174"/>
        <v>-5450</v>
      </c>
      <c r="K926" s="47">
        <f t="shared" si="174"/>
        <v>1700</v>
      </c>
      <c r="L926" s="54">
        <f t="shared" ref="L926:M929" si="175">L927</f>
        <v>0</v>
      </c>
      <c r="M926" s="54">
        <f t="shared" si="175"/>
        <v>0</v>
      </c>
      <c r="N926" s="49"/>
    </row>
    <row r="927" spans="1:18" s="280" customFormat="1" ht="20.100000000000001" customHeight="1" x14ac:dyDescent="0.25">
      <c r="A927" s="341"/>
      <c r="B927" s="341"/>
      <c r="C927" s="341">
        <v>422</v>
      </c>
      <c r="D927" s="341"/>
      <c r="E927" s="341"/>
      <c r="F927" s="44"/>
      <c r="G927" s="378" t="s">
        <v>457</v>
      </c>
      <c r="H927" s="46" t="s">
        <v>64</v>
      </c>
      <c r="I927" s="47">
        <f>I929+I931</f>
        <v>7150</v>
      </c>
      <c r="J927" s="47">
        <f t="shared" ref="J927:K927" si="176">J929+J931</f>
        <v>-5450</v>
      </c>
      <c r="K927" s="47">
        <f t="shared" si="176"/>
        <v>1700</v>
      </c>
      <c r="L927" s="277">
        <v>0</v>
      </c>
      <c r="M927" s="277">
        <v>0</v>
      </c>
      <c r="N927" s="49"/>
      <c r="O927" s="278"/>
      <c r="P927" s="279"/>
      <c r="Q927" s="279"/>
      <c r="R927" s="279"/>
    </row>
    <row r="928" spans="1:18" ht="15.75" hidden="1" customHeight="1" x14ac:dyDescent="0.25">
      <c r="A928" s="342"/>
      <c r="B928" s="342"/>
      <c r="C928" s="342"/>
      <c r="D928" s="342">
        <v>4221</v>
      </c>
      <c r="E928" s="342"/>
      <c r="F928" s="57"/>
      <c r="G928" s="378" t="s">
        <v>457</v>
      </c>
      <c r="H928" s="58" t="s">
        <v>65</v>
      </c>
      <c r="I928" s="66">
        <f>I929+I931</f>
        <v>7150</v>
      </c>
      <c r="J928" s="66">
        <f t="shared" ref="J928:K928" si="177">J929+J931</f>
        <v>-5450</v>
      </c>
      <c r="K928" s="66">
        <f t="shared" si="177"/>
        <v>1700</v>
      </c>
      <c r="L928" s="60">
        <v>0</v>
      </c>
      <c r="M928" s="60">
        <v>0</v>
      </c>
      <c r="N928" s="49"/>
    </row>
    <row r="929" spans="1:18" ht="20.100000000000001" hidden="1" customHeight="1" x14ac:dyDescent="0.25">
      <c r="A929" s="342"/>
      <c r="B929" s="342"/>
      <c r="C929" s="342"/>
      <c r="D929" s="342"/>
      <c r="E929" s="343" t="s">
        <v>333</v>
      </c>
      <c r="F929" s="65"/>
      <c r="G929" s="378" t="s">
        <v>457</v>
      </c>
      <c r="H929" s="65" t="s">
        <v>334</v>
      </c>
      <c r="I929" s="66">
        <f t="shared" si="174"/>
        <v>4750</v>
      </c>
      <c r="J929" s="66">
        <f t="shared" si="174"/>
        <v>-4750</v>
      </c>
      <c r="K929" s="66">
        <f t="shared" si="174"/>
        <v>0</v>
      </c>
      <c r="L929" s="60">
        <f t="shared" si="175"/>
        <v>1600</v>
      </c>
      <c r="M929" s="60">
        <f t="shared" si="175"/>
        <v>1600</v>
      </c>
      <c r="N929" s="49"/>
    </row>
    <row r="930" spans="1:18" ht="20.100000000000001" hidden="1" customHeight="1" x14ac:dyDescent="0.25">
      <c r="A930" s="342"/>
      <c r="B930" s="342"/>
      <c r="C930" s="342"/>
      <c r="D930" s="342"/>
      <c r="E930" s="343"/>
      <c r="F930" s="65" t="s">
        <v>335</v>
      </c>
      <c r="G930" s="378" t="s">
        <v>457</v>
      </c>
      <c r="H930" s="65" t="s">
        <v>334</v>
      </c>
      <c r="I930" s="66">
        <v>4750</v>
      </c>
      <c r="J930" s="66">
        <f>K930-I930</f>
        <v>-4750</v>
      </c>
      <c r="K930" s="66">
        <v>0</v>
      </c>
      <c r="L930" s="60">
        <v>1600</v>
      </c>
      <c r="M930" s="60">
        <v>1600</v>
      </c>
      <c r="N930" s="49"/>
    </row>
    <row r="931" spans="1:18" ht="20.100000000000001" hidden="1" customHeight="1" x14ac:dyDescent="0.25">
      <c r="A931" s="342"/>
      <c r="B931" s="342"/>
      <c r="C931" s="342"/>
      <c r="D931" s="342"/>
      <c r="E931" s="343" t="s">
        <v>336</v>
      </c>
      <c r="F931" s="65"/>
      <c r="G931" s="378" t="s">
        <v>457</v>
      </c>
      <c r="H931" s="65" t="s">
        <v>337</v>
      </c>
      <c r="I931" s="66">
        <f>I932</f>
        <v>2400</v>
      </c>
      <c r="J931" s="66">
        <f t="shared" ref="J931:K931" si="178">J932</f>
        <v>-700</v>
      </c>
      <c r="K931" s="66">
        <f t="shared" si="178"/>
        <v>1700</v>
      </c>
      <c r="L931" s="54"/>
      <c r="M931" s="54"/>
      <c r="N931" s="49"/>
    </row>
    <row r="932" spans="1:18" ht="20.100000000000001" hidden="1" customHeight="1" x14ac:dyDescent="0.25">
      <c r="A932" s="342"/>
      <c r="B932" s="349"/>
      <c r="C932" s="342"/>
      <c r="D932" s="342"/>
      <c r="E932" s="343"/>
      <c r="F932" s="65" t="s">
        <v>338</v>
      </c>
      <c r="G932" s="378">
        <v>55</v>
      </c>
      <c r="H932" s="65" t="s">
        <v>337</v>
      </c>
      <c r="I932" s="66">
        <v>2400</v>
      </c>
      <c r="J932" s="66">
        <f>K932-I932</f>
        <v>-700</v>
      </c>
      <c r="K932" s="66">
        <f>1200+500</f>
        <v>1700</v>
      </c>
      <c r="L932" s="54"/>
      <c r="M932" s="54"/>
      <c r="N932" s="49"/>
    </row>
    <row r="933" spans="1:18" ht="28.5" hidden="1" customHeight="1" x14ac:dyDescent="0.25">
      <c r="A933" s="340"/>
      <c r="B933" s="340"/>
      <c r="C933" s="340"/>
      <c r="D933" s="340"/>
      <c r="E933" s="340"/>
      <c r="F933" s="267"/>
      <c r="G933" s="376"/>
      <c r="H933" s="269" t="s">
        <v>450</v>
      </c>
      <c r="I933" s="268"/>
      <c r="J933" s="268"/>
      <c r="K933" s="268"/>
      <c r="L933" s="54"/>
      <c r="M933" s="54"/>
      <c r="N933" s="49"/>
    </row>
    <row r="934" spans="1:18" ht="31.5" hidden="1" customHeight="1" x14ac:dyDescent="0.25">
      <c r="A934" s="350"/>
      <c r="B934" s="350"/>
      <c r="C934" s="350"/>
      <c r="D934" s="350"/>
      <c r="E934" s="350"/>
      <c r="F934" s="78"/>
      <c r="G934" s="387"/>
      <c r="H934" s="79" t="s">
        <v>446</v>
      </c>
      <c r="I934" s="80"/>
      <c r="J934" s="80"/>
      <c r="K934" s="80"/>
      <c r="L934" s="54"/>
      <c r="M934" s="54"/>
      <c r="N934" s="49"/>
    </row>
    <row r="935" spans="1:18" ht="35.25" hidden="1" customHeight="1" x14ac:dyDescent="0.25">
      <c r="A935" s="341">
        <v>4</v>
      </c>
      <c r="B935" s="341"/>
      <c r="C935" s="341"/>
      <c r="D935" s="341"/>
      <c r="E935" s="341"/>
      <c r="F935" s="44"/>
      <c r="G935" s="377"/>
      <c r="H935" s="46" t="s">
        <v>329</v>
      </c>
      <c r="I935" s="47">
        <f>I936+I941</f>
        <v>0</v>
      </c>
      <c r="J935" s="47">
        <f>J936+J941</f>
        <v>0</v>
      </c>
      <c r="K935" s="47">
        <f>K936+K941</f>
        <v>0</v>
      </c>
      <c r="L935" s="54"/>
      <c r="M935" s="54"/>
      <c r="N935" s="49"/>
    </row>
    <row r="936" spans="1:18" ht="28.5" hidden="1" customHeight="1" x14ac:dyDescent="0.25">
      <c r="A936" s="341"/>
      <c r="B936" s="341">
        <v>41</v>
      </c>
      <c r="C936" s="341"/>
      <c r="D936" s="341"/>
      <c r="E936" s="341"/>
      <c r="F936" s="44"/>
      <c r="G936" s="377"/>
      <c r="H936" s="46" t="s">
        <v>60</v>
      </c>
      <c r="I936" s="47">
        <f t="shared" ref="I936:K939" si="179">I937</f>
        <v>0</v>
      </c>
      <c r="J936" s="47">
        <f t="shared" si="179"/>
        <v>0</v>
      </c>
      <c r="K936" s="47">
        <f t="shared" si="179"/>
        <v>0</v>
      </c>
      <c r="L936" s="54"/>
      <c r="M936" s="54"/>
      <c r="N936" s="49"/>
    </row>
    <row r="937" spans="1:18" s="284" customFormat="1" ht="20.100000000000001" hidden="1" customHeight="1" x14ac:dyDescent="0.25">
      <c r="A937" s="341"/>
      <c r="B937" s="341"/>
      <c r="C937" s="341">
        <v>412</v>
      </c>
      <c r="D937" s="341"/>
      <c r="E937" s="341"/>
      <c r="F937" s="44"/>
      <c r="G937" s="377"/>
      <c r="H937" s="46" t="s">
        <v>330</v>
      </c>
      <c r="I937" s="47">
        <f t="shared" si="179"/>
        <v>0</v>
      </c>
      <c r="J937" s="47">
        <f t="shared" si="179"/>
        <v>0</v>
      </c>
      <c r="K937" s="47">
        <f t="shared" si="179"/>
        <v>0</v>
      </c>
      <c r="L937" s="277"/>
      <c r="M937" s="277"/>
      <c r="N937" s="49"/>
      <c r="O937" s="97"/>
      <c r="P937" s="283"/>
      <c r="Q937" s="283"/>
      <c r="R937" s="283"/>
    </row>
    <row r="938" spans="1:18" ht="20.100000000000001" hidden="1" customHeight="1" x14ac:dyDescent="0.25">
      <c r="A938" s="342"/>
      <c r="B938" s="342"/>
      <c r="C938" s="342"/>
      <c r="D938" s="342">
        <v>4123</v>
      </c>
      <c r="E938" s="342"/>
      <c r="F938" s="57"/>
      <c r="G938" s="378" t="s">
        <v>453</v>
      </c>
      <c r="H938" s="58" t="s">
        <v>62</v>
      </c>
      <c r="I938" s="59">
        <f t="shared" si="179"/>
        <v>0</v>
      </c>
      <c r="J938" s="59">
        <f t="shared" si="179"/>
        <v>0</v>
      </c>
      <c r="K938" s="59">
        <f t="shared" si="179"/>
        <v>0</v>
      </c>
      <c r="L938" s="54"/>
      <c r="M938" s="54"/>
      <c r="N938" s="49"/>
    </row>
    <row r="939" spans="1:18" ht="20.100000000000001" hidden="1" customHeight="1" x14ac:dyDescent="0.25">
      <c r="A939" s="342"/>
      <c r="B939" s="342"/>
      <c r="C939" s="342"/>
      <c r="D939" s="342"/>
      <c r="E939" s="343" t="s">
        <v>331</v>
      </c>
      <c r="F939" s="65"/>
      <c r="G939" s="378" t="s">
        <v>453</v>
      </c>
      <c r="H939" s="65" t="s">
        <v>62</v>
      </c>
      <c r="I939" s="59">
        <f t="shared" si="179"/>
        <v>0</v>
      </c>
      <c r="J939" s="59">
        <f t="shared" si="179"/>
        <v>0</v>
      </c>
      <c r="K939" s="59">
        <f t="shared" si="179"/>
        <v>0</v>
      </c>
      <c r="L939" s="54"/>
      <c r="M939" s="54"/>
      <c r="N939" s="49"/>
    </row>
    <row r="940" spans="1:18" ht="20.100000000000001" hidden="1" customHeight="1" x14ac:dyDescent="0.25">
      <c r="A940" s="342"/>
      <c r="B940" s="342"/>
      <c r="C940" s="342"/>
      <c r="D940" s="342"/>
      <c r="E940" s="343"/>
      <c r="F940" s="65" t="s">
        <v>332</v>
      </c>
      <c r="G940" s="378" t="s">
        <v>453</v>
      </c>
      <c r="H940" s="65" t="s">
        <v>62</v>
      </c>
      <c r="I940" s="59">
        <v>0</v>
      </c>
      <c r="J940" s="59">
        <f>K940-I940</f>
        <v>0</v>
      </c>
      <c r="K940" s="59">
        <v>0</v>
      </c>
      <c r="L940" s="54"/>
      <c r="M940" s="54"/>
      <c r="N940" s="49"/>
    </row>
    <row r="941" spans="1:18" ht="28.5" hidden="1" customHeight="1" x14ac:dyDescent="0.25">
      <c r="A941" s="346"/>
      <c r="B941" s="341">
        <v>42</v>
      </c>
      <c r="C941" s="346"/>
      <c r="D941" s="346"/>
      <c r="E941" s="346"/>
      <c r="F941" s="45"/>
      <c r="G941" s="378"/>
      <c r="H941" s="46" t="s">
        <v>63</v>
      </c>
      <c r="I941" s="47">
        <f t="shared" ref="I941:K944" si="180">I942</f>
        <v>0</v>
      </c>
      <c r="J941" s="47">
        <f t="shared" si="180"/>
        <v>0</v>
      </c>
      <c r="K941" s="47">
        <f t="shared" si="180"/>
        <v>0</v>
      </c>
      <c r="L941" s="54"/>
      <c r="M941" s="54"/>
      <c r="N941" s="49"/>
    </row>
    <row r="942" spans="1:18" s="284" customFormat="1" ht="20.100000000000001" hidden="1" customHeight="1" x14ac:dyDescent="0.25">
      <c r="A942" s="341"/>
      <c r="B942" s="341"/>
      <c r="C942" s="341">
        <v>422</v>
      </c>
      <c r="D942" s="341"/>
      <c r="E942" s="341"/>
      <c r="F942" s="44"/>
      <c r="G942" s="378"/>
      <c r="H942" s="46" t="s">
        <v>64</v>
      </c>
      <c r="I942" s="47">
        <f t="shared" si="180"/>
        <v>0</v>
      </c>
      <c r="J942" s="47">
        <f t="shared" si="180"/>
        <v>0</v>
      </c>
      <c r="K942" s="47">
        <f t="shared" si="180"/>
        <v>0</v>
      </c>
      <c r="L942" s="277"/>
      <c r="M942" s="277"/>
      <c r="N942" s="49"/>
      <c r="O942" s="97"/>
      <c r="P942" s="283"/>
      <c r="Q942" s="283"/>
      <c r="R942" s="283"/>
    </row>
    <row r="943" spans="1:18" ht="20.100000000000001" hidden="1" customHeight="1" x14ac:dyDescent="0.25">
      <c r="A943" s="342"/>
      <c r="B943" s="342"/>
      <c r="C943" s="342"/>
      <c r="D943" s="342">
        <v>4221</v>
      </c>
      <c r="E943" s="342"/>
      <c r="F943" s="57"/>
      <c r="G943" s="378" t="s">
        <v>453</v>
      </c>
      <c r="H943" s="58" t="s">
        <v>65</v>
      </c>
      <c r="I943" s="66">
        <f t="shared" si="180"/>
        <v>0</v>
      </c>
      <c r="J943" s="66">
        <f t="shared" si="180"/>
        <v>0</v>
      </c>
      <c r="K943" s="66">
        <f t="shared" si="180"/>
        <v>0</v>
      </c>
      <c r="L943" s="54"/>
      <c r="M943" s="54"/>
      <c r="N943" s="49"/>
    </row>
    <row r="944" spans="1:18" ht="20.100000000000001" hidden="1" customHeight="1" x14ac:dyDescent="0.25">
      <c r="A944" s="342"/>
      <c r="B944" s="342"/>
      <c r="C944" s="342"/>
      <c r="D944" s="342"/>
      <c r="E944" s="343" t="s">
        <v>333</v>
      </c>
      <c r="F944" s="65"/>
      <c r="G944" s="378" t="s">
        <v>453</v>
      </c>
      <c r="H944" s="65" t="s">
        <v>334</v>
      </c>
      <c r="I944" s="66">
        <f t="shared" si="180"/>
        <v>0</v>
      </c>
      <c r="J944" s="66">
        <f t="shared" si="180"/>
        <v>0</v>
      </c>
      <c r="K944" s="66">
        <f t="shared" si="180"/>
        <v>0</v>
      </c>
      <c r="L944" s="54"/>
      <c r="M944" s="54"/>
      <c r="N944" s="49"/>
    </row>
    <row r="945" spans="1:18" ht="20.100000000000001" hidden="1" customHeight="1" x14ac:dyDescent="0.25">
      <c r="A945" s="342"/>
      <c r="B945" s="342"/>
      <c r="C945" s="342"/>
      <c r="D945" s="342"/>
      <c r="E945" s="343"/>
      <c r="F945" s="65" t="s">
        <v>335</v>
      </c>
      <c r="G945" s="378" t="s">
        <v>453</v>
      </c>
      <c r="H945" s="65" t="s">
        <v>334</v>
      </c>
      <c r="I945" s="66">
        <v>0</v>
      </c>
      <c r="J945" s="66">
        <f>K945-I945</f>
        <v>0</v>
      </c>
      <c r="K945" s="66">
        <v>0</v>
      </c>
      <c r="L945" s="54"/>
      <c r="M945" s="54"/>
      <c r="N945" s="49"/>
    </row>
    <row r="946" spans="1:18" ht="20.100000000000001" hidden="1" customHeight="1" x14ac:dyDescent="0.25">
      <c r="A946" s="342"/>
      <c r="B946" s="342"/>
      <c r="C946" s="342"/>
      <c r="D946" s="342"/>
      <c r="E946" s="343" t="s">
        <v>336</v>
      </c>
      <c r="F946" s="65"/>
      <c r="G946" s="378">
        <v>63</v>
      </c>
      <c r="H946" s="65" t="s">
        <v>337</v>
      </c>
      <c r="I946" s="66"/>
      <c r="J946" s="66"/>
      <c r="K946" s="66"/>
      <c r="L946" s="54"/>
      <c r="M946" s="54"/>
      <c r="N946" s="49"/>
    </row>
    <row r="947" spans="1:18" ht="20.100000000000001" hidden="1" customHeight="1" x14ac:dyDescent="0.25">
      <c r="A947" s="342"/>
      <c r="B947" s="342"/>
      <c r="C947" s="342"/>
      <c r="D947" s="342"/>
      <c r="E947" s="343"/>
      <c r="F947" s="65" t="s">
        <v>338</v>
      </c>
      <c r="G947" s="378">
        <v>63</v>
      </c>
      <c r="H947" s="65" t="s">
        <v>337</v>
      </c>
      <c r="I947" s="66"/>
      <c r="J947" s="66"/>
      <c r="K947" s="66"/>
      <c r="L947" s="54"/>
      <c r="M947" s="54"/>
      <c r="N947" s="49"/>
    </row>
    <row r="948" spans="1:18" ht="28.5" hidden="1" customHeight="1" x14ac:dyDescent="0.25">
      <c r="A948" s="359"/>
      <c r="B948" s="359"/>
      <c r="C948" s="359"/>
      <c r="D948" s="359"/>
      <c r="E948" s="359"/>
      <c r="F948" s="109"/>
      <c r="G948" s="388"/>
      <c r="H948" s="110" t="s">
        <v>365</v>
      </c>
      <c r="I948" s="110"/>
      <c r="J948" s="110"/>
      <c r="K948" s="110"/>
      <c r="L948" s="109"/>
      <c r="M948" s="109"/>
      <c r="N948" s="49"/>
    </row>
    <row r="949" spans="1:18" ht="20.100000000000001" hidden="1" customHeight="1" x14ac:dyDescent="0.25">
      <c r="A949" s="341"/>
      <c r="B949" s="341"/>
      <c r="C949" s="341"/>
      <c r="D949" s="341"/>
      <c r="E949" s="341"/>
      <c r="F949" s="44"/>
      <c r="G949" s="377"/>
      <c r="H949" s="90" t="s">
        <v>290</v>
      </c>
      <c r="I949" s="66"/>
      <c r="J949" s="66"/>
      <c r="K949" s="66"/>
      <c r="L949" s="54"/>
      <c r="M949" s="54"/>
      <c r="N949" s="49"/>
    </row>
    <row r="950" spans="1:18" s="39" customFormat="1" ht="20.100000000000001" hidden="1" customHeight="1" x14ac:dyDescent="0.25">
      <c r="A950" s="341">
        <v>4</v>
      </c>
      <c r="B950" s="341"/>
      <c r="C950" s="341"/>
      <c r="D950" s="341"/>
      <c r="E950" s="341"/>
      <c r="F950" s="44"/>
      <c r="G950" s="377"/>
      <c r="H950" s="46" t="s">
        <v>329</v>
      </c>
      <c r="I950" s="66"/>
      <c r="J950" s="66"/>
      <c r="K950" s="66"/>
      <c r="L950" s="54"/>
      <c r="M950" s="54"/>
      <c r="N950" s="49"/>
      <c r="O950" s="36"/>
      <c r="P950" s="37"/>
      <c r="Q950" s="38"/>
      <c r="R950" s="38"/>
    </row>
    <row r="951" spans="1:18" s="39" customFormat="1" ht="20.100000000000001" hidden="1" customHeight="1" x14ac:dyDescent="0.25">
      <c r="A951" s="341"/>
      <c r="B951" s="341">
        <v>41</v>
      </c>
      <c r="C951" s="341"/>
      <c r="D951" s="341"/>
      <c r="E951" s="341"/>
      <c r="F951" s="44"/>
      <c r="G951" s="377"/>
      <c r="H951" s="46" t="s">
        <v>60</v>
      </c>
      <c r="I951" s="66"/>
      <c r="J951" s="66"/>
      <c r="K951" s="66"/>
      <c r="L951" s="54"/>
      <c r="M951" s="54"/>
      <c r="N951" s="49"/>
      <c r="O951" s="36"/>
      <c r="P951" s="37"/>
      <c r="Q951" s="38"/>
      <c r="R951" s="38"/>
    </row>
    <row r="952" spans="1:18" s="39" customFormat="1" ht="20.100000000000001" hidden="1" customHeight="1" x14ac:dyDescent="0.25">
      <c r="A952" s="341"/>
      <c r="B952" s="341"/>
      <c r="C952" s="341">
        <v>412</v>
      </c>
      <c r="D952" s="341"/>
      <c r="E952" s="341"/>
      <c r="F952" s="44"/>
      <c r="G952" s="377"/>
      <c r="H952" s="46" t="s">
        <v>330</v>
      </c>
      <c r="I952" s="66"/>
      <c r="J952" s="66"/>
      <c r="K952" s="66"/>
      <c r="L952" s="54"/>
      <c r="M952" s="54"/>
      <c r="N952" s="49"/>
      <c r="O952" s="36"/>
      <c r="P952" s="37"/>
      <c r="Q952" s="38"/>
      <c r="R952" s="38"/>
    </row>
    <row r="953" spans="1:18" ht="20.100000000000001" hidden="1" customHeight="1" x14ac:dyDescent="0.25">
      <c r="A953" s="342"/>
      <c r="B953" s="342"/>
      <c r="C953" s="342"/>
      <c r="D953" s="342">
        <v>4123</v>
      </c>
      <c r="E953" s="342"/>
      <c r="F953" s="57"/>
      <c r="G953" s="377">
        <v>31</v>
      </c>
      <c r="H953" s="58" t="s">
        <v>62</v>
      </c>
      <c r="I953" s="66"/>
      <c r="J953" s="66"/>
      <c r="K953" s="66"/>
      <c r="L953" s="54"/>
      <c r="M953" s="54"/>
      <c r="N953" s="49"/>
    </row>
    <row r="954" spans="1:18" ht="20.100000000000001" hidden="1" customHeight="1" x14ac:dyDescent="0.25">
      <c r="A954" s="342"/>
      <c r="B954" s="342"/>
      <c r="C954" s="342"/>
      <c r="D954" s="342"/>
      <c r="E954" s="343" t="s">
        <v>331</v>
      </c>
      <c r="F954" s="65"/>
      <c r="G954" s="377">
        <v>31</v>
      </c>
      <c r="H954" s="65" t="s">
        <v>62</v>
      </c>
      <c r="I954" s="66"/>
      <c r="J954" s="66"/>
      <c r="K954" s="66"/>
      <c r="L954" s="54"/>
      <c r="M954" s="54"/>
      <c r="N954" s="49"/>
    </row>
    <row r="955" spans="1:18" ht="20.100000000000001" hidden="1" customHeight="1" x14ac:dyDescent="0.25">
      <c r="A955" s="342"/>
      <c r="B955" s="342"/>
      <c r="C955" s="342"/>
      <c r="D955" s="342"/>
      <c r="E955" s="343"/>
      <c r="F955" s="65" t="s">
        <v>332</v>
      </c>
      <c r="G955" s="377">
        <v>31</v>
      </c>
      <c r="H955" s="65" t="s">
        <v>62</v>
      </c>
      <c r="I955" s="66"/>
      <c r="J955" s="66"/>
      <c r="K955" s="66"/>
      <c r="L955" s="54"/>
      <c r="M955" s="54"/>
      <c r="N955" s="49"/>
    </row>
    <row r="956" spans="1:18" s="39" customFormat="1" ht="20.100000000000001" hidden="1" customHeight="1" x14ac:dyDescent="0.25">
      <c r="A956" s="341"/>
      <c r="B956" s="341">
        <v>42</v>
      </c>
      <c r="C956" s="341"/>
      <c r="D956" s="341"/>
      <c r="E956" s="341"/>
      <c r="F956" s="44"/>
      <c r="G956" s="378"/>
      <c r="H956" s="46" t="s">
        <v>63</v>
      </c>
      <c r="I956" s="66"/>
      <c r="J956" s="66"/>
      <c r="K956" s="66"/>
      <c r="L956" s="54"/>
      <c r="M956" s="54"/>
      <c r="N956" s="49"/>
      <c r="O956" s="36"/>
      <c r="P956" s="37"/>
      <c r="Q956" s="38"/>
      <c r="R956" s="38"/>
    </row>
    <row r="957" spans="1:18" s="39" customFormat="1" ht="20.100000000000001" hidden="1" customHeight="1" x14ac:dyDescent="0.25">
      <c r="A957" s="341"/>
      <c r="B957" s="341"/>
      <c r="C957" s="341">
        <v>422</v>
      </c>
      <c r="D957" s="341"/>
      <c r="E957" s="341"/>
      <c r="F957" s="44"/>
      <c r="G957" s="378"/>
      <c r="H957" s="46" t="s">
        <v>64</v>
      </c>
      <c r="I957" s="66"/>
      <c r="J957" s="66"/>
      <c r="K957" s="66"/>
      <c r="L957" s="54"/>
      <c r="M957" s="54"/>
      <c r="N957" s="49"/>
      <c r="O957" s="36"/>
      <c r="P957" s="37"/>
      <c r="Q957" s="38"/>
      <c r="R957" s="38"/>
    </row>
    <row r="958" spans="1:18" ht="20.100000000000001" hidden="1" customHeight="1" x14ac:dyDescent="0.25">
      <c r="A958" s="342"/>
      <c r="B958" s="342"/>
      <c r="C958" s="342"/>
      <c r="D958" s="342">
        <v>4221</v>
      </c>
      <c r="E958" s="342"/>
      <c r="F958" s="57"/>
      <c r="G958" s="378">
        <v>31</v>
      </c>
      <c r="H958" s="58" t="s">
        <v>65</v>
      </c>
      <c r="I958" s="66"/>
      <c r="J958" s="66"/>
      <c r="K958" s="66"/>
      <c r="L958" s="54"/>
      <c r="M958" s="54"/>
      <c r="N958" s="49"/>
    </row>
    <row r="959" spans="1:18" ht="20.100000000000001" hidden="1" customHeight="1" x14ac:dyDescent="0.25">
      <c r="A959" s="342"/>
      <c r="B959" s="342"/>
      <c r="C959" s="342"/>
      <c r="D959" s="342"/>
      <c r="E959" s="343" t="s">
        <v>333</v>
      </c>
      <c r="F959" s="65"/>
      <c r="G959" s="378">
        <v>31</v>
      </c>
      <c r="H959" s="65" t="s">
        <v>334</v>
      </c>
      <c r="I959" s="66"/>
      <c r="J959" s="66"/>
      <c r="K959" s="66"/>
      <c r="L959" s="54"/>
      <c r="M959" s="54"/>
      <c r="N959" s="49"/>
    </row>
    <row r="960" spans="1:18" ht="20.100000000000001" hidden="1" customHeight="1" x14ac:dyDescent="0.25">
      <c r="A960" s="342"/>
      <c r="B960" s="342"/>
      <c r="C960" s="342"/>
      <c r="D960" s="342"/>
      <c r="E960" s="343"/>
      <c r="F960" s="65" t="s">
        <v>335</v>
      </c>
      <c r="G960" s="378">
        <v>31</v>
      </c>
      <c r="H960" s="65" t="s">
        <v>334</v>
      </c>
      <c r="I960" s="66"/>
      <c r="J960" s="66"/>
      <c r="K960" s="66"/>
      <c r="L960" s="54"/>
      <c r="M960" s="54"/>
      <c r="N960" s="49"/>
    </row>
    <row r="961" spans="1:18" ht="20.100000000000001" hidden="1" customHeight="1" x14ac:dyDescent="0.25">
      <c r="A961" s="342"/>
      <c r="B961" s="342"/>
      <c r="C961" s="342"/>
      <c r="D961" s="342"/>
      <c r="E961" s="343" t="s">
        <v>336</v>
      </c>
      <c r="F961" s="65"/>
      <c r="G961" s="378">
        <v>31</v>
      </c>
      <c r="H961" s="65" t="s">
        <v>337</v>
      </c>
      <c r="I961" s="66"/>
      <c r="J961" s="66"/>
      <c r="K961" s="66"/>
      <c r="L961" s="54"/>
      <c r="M961" s="54"/>
      <c r="N961" s="49"/>
    </row>
    <row r="962" spans="1:18" ht="20.100000000000001" hidden="1" customHeight="1" x14ac:dyDescent="0.25">
      <c r="A962" s="342"/>
      <c r="B962" s="342"/>
      <c r="C962" s="342"/>
      <c r="D962" s="342"/>
      <c r="E962" s="343"/>
      <c r="F962" s="65" t="s">
        <v>338</v>
      </c>
      <c r="G962" s="378">
        <v>31</v>
      </c>
      <c r="H962" s="65" t="s">
        <v>337</v>
      </c>
      <c r="I962" s="66"/>
      <c r="J962" s="66"/>
      <c r="K962" s="66"/>
      <c r="L962" s="54"/>
      <c r="M962" s="54"/>
      <c r="N962" s="49"/>
    </row>
    <row r="963" spans="1:18" ht="20.100000000000001" hidden="1" customHeight="1" x14ac:dyDescent="0.25">
      <c r="A963" s="342"/>
      <c r="B963" s="342"/>
      <c r="C963" s="342"/>
      <c r="D963" s="342">
        <v>4224</v>
      </c>
      <c r="E963" s="342"/>
      <c r="F963" s="57"/>
      <c r="G963" s="378">
        <v>31</v>
      </c>
      <c r="H963" s="58" t="s">
        <v>66</v>
      </c>
      <c r="I963" s="66"/>
      <c r="J963" s="66"/>
      <c r="K963" s="66"/>
      <c r="L963" s="54"/>
      <c r="M963" s="54"/>
      <c r="N963" s="49"/>
    </row>
    <row r="964" spans="1:18" ht="20.100000000000001" hidden="1" customHeight="1" x14ac:dyDescent="0.25">
      <c r="A964" s="342"/>
      <c r="B964" s="342"/>
      <c r="C964" s="342"/>
      <c r="D964" s="342"/>
      <c r="E964" s="343" t="s">
        <v>339</v>
      </c>
      <c r="F964" s="65"/>
      <c r="G964" s="378">
        <v>31</v>
      </c>
      <c r="H964" s="65" t="s">
        <v>340</v>
      </c>
      <c r="I964" s="66"/>
      <c r="J964" s="66"/>
      <c r="K964" s="66"/>
      <c r="L964" s="54"/>
      <c r="M964" s="54"/>
      <c r="N964" s="49"/>
    </row>
    <row r="965" spans="1:18" ht="20.100000000000001" hidden="1" customHeight="1" x14ac:dyDescent="0.25">
      <c r="A965" s="342"/>
      <c r="B965" s="342"/>
      <c r="C965" s="342"/>
      <c r="D965" s="342"/>
      <c r="E965" s="343"/>
      <c r="F965" s="65" t="s">
        <v>341</v>
      </c>
      <c r="G965" s="378">
        <v>31</v>
      </c>
      <c r="H965" s="65" t="s">
        <v>340</v>
      </c>
      <c r="I965" s="66"/>
      <c r="J965" s="66"/>
      <c r="K965" s="66"/>
      <c r="L965" s="54"/>
      <c r="M965" s="54"/>
      <c r="N965" s="49"/>
    </row>
    <row r="966" spans="1:18" ht="20.100000000000001" hidden="1" customHeight="1" x14ac:dyDescent="0.25">
      <c r="A966" s="342"/>
      <c r="B966" s="342"/>
      <c r="C966" s="342"/>
      <c r="D966" s="342"/>
      <c r="E966" s="343" t="s">
        <v>342</v>
      </c>
      <c r="F966" s="65"/>
      <c r="G966" s="378">
        <v>31</v>
      </c>
      <c r="H966" s="65" t="s">
        <v>343</v>
      </c>
      <c r="I966" s="66"/>
      <c r="J966" s="66"/>
      <c r="K966" s="66"/>
      <c r="L966" s="54"/>
      <c r="M966" s="54"/>
      <c r="N966" s="49"/>
    </row>
    <row r="967" spans="1:18" ht="20.100000000000001" hidden="1" customHeight="1" x14ac:dyDescent="0.25">
      <c r="A967" s="342"/>
      <c r="B967" s="342"/>
      <c r="C967" s="342"/>
      <c r="D967" s="342"/>
      <c r="E967" s="343"/>
      <c r="F967" s="65" t="s">
        <v>344</v>
      </c>
      <c r="G967" s="378">
        <v>31</v>
      </c>
      <c r="H967" s="65" t="s">
        <v>343</v>
      </c>
      <c r="I967" s="66"/>
      <c r="J967" s="66"/>
      <c r="K967" s="66"/>
      <c r="L967" s="54"/>
      <c r="M967" s="54"/>
      <c r="N967" s="49"/>
    </row>
    <row r="968" spans="1:18" s="39" customFormat="1" ht="20.100000000000001" hidden="1" customHeight="1" x14ac:dyDescent="0.25">
      <c r="A968" s="341"/>
      <c r="B968" s="341"/>
      <c r="C968" s="341">
        <v>426</v>
      </c>
      <c r="D968" s="341"/>
      <c r="E968" s="341"/>
      <c r="F968" s="44"/>
      <c r="G968" s="378"/>
      <c r="H968" s="46" t="s">
        <v>71</v>
      </c>
      <c r="I968" s="66"/>
      <c r="J968" s="66"/>
      <c r="K968" s="66"/>
      <c r="L968" s="54"/>
      <c r="M968" s="54"/>
      <c r="N968" s="49"/>
      <c r="O968" s="36"/>
      <c r="P968" s="37"/>
      <c r="Q968" s="38"/>
      <c r="R968" s="38"/>
    </row>
    <row r="969" spans="1:18" ht="20.100000000000001" hidden="1" customHeight="1" x14ac:dyDescent="0.25">
      <c r="A969" s="342"/>
      <c r="B969" s="342"/>
      <c r="C969" s="342"/>
      <c r="D969" s="342">
        <v>4262</v>
      </c>
      <c r="E969" s="342"/>
      <c r="F969" s="57"/>
      <c r="G969" s="378">
        <v>31</v>
      </c>
      <c r="H969" s="58" t="s">
        <v>72</v>
      </c>
      <c r="I969" s="66"/>
      <c r="J969" s="66"/>
      <c r="K969" s="66"/>
      <c r="L969" s="54"/>
      <c r="M969" s="54"/>
      <c r="N969" s="49"/>
    </row>
    <row r="970" spans="1:18" ht="20.100000000000001" hidden="1" customHeight="1" x14ac:dyDescent="0.25">
      <c r="A970" s="342"/>
      <c r="B970" s="342"/>
      <c r="C970" s="342"/>
      <c r="D970" s="342"/>
      <c r="E970" s="343" t="s">
        <v>351</v>
      </c>
      <c r="F970" s="65"/>
      <c r="G970" s="378">
        <v>31</v>
      </c>
      <c r="H970" s="65" t="s">
        <v>72</v>
      </c>
      <c r="I970" s="66"/>
      <c r="J970" s="66"/>
      <c r="K970" s="66"/>
      <c r="L970" s="54"/>
      <c r="M970" s="54"/>
      <c r="N970" s="49"/>
    </row>
    <row r="971" spans="1:18" ht="20.100000000000001" hidden="1" customHeight="1" x14ac:dyDescent="0.25">
      <c r="A971" s="342"/>
      <c r="B971" s="342"/>
      <c r="C971" s="342"/>
      <c r="D971" s="342"/>
      <c r="E971" s="343"/>
      <c r="F971" s="65" t="s">
        <v>352</v>
      </c>
      <c r="G971" s="378">
        <v>31</v>
      </c>
      <c r="H971" s="65" t="s">
        <v>72</v>
      </c>
      <c r="I971" s="66"/>
      <c r="J971" s="66"/>
      <c r="K971" s="66"/>
      <c r="L971" s="54"/>
      <c r="M971" s="54"/>
      <c r="N971" s="49"/>
    </row>
    <row r="972" spans="1:18" ht="30.75" customHeight="1" x14ac:dyDescent="0.25">
      <c r="A972" s="398"/>
      <c r="B972" s="398"/>
      <c r="C972" s="398"/>
      <c r="D972" s="398"/>
      <c r="E972" s="398"/>
      <c r="F972" s="300"/>
      <c r="G972" s="402"/>
      <c r="H972" s="300" t="s">
        <v>366</v>
      </c>
      <c r="I972" s="300"/>
      <c r="J972" s="300"/>
      <c r="K972" s="300"/>
      <c r="L972" s="109"/>
      <c r="M972" s="109"/>
      <c r="N972" s="49"/>
    </row>
    <row r="973" spans="1:18" ht="20.100000000000001" customHeight="1" x14ac:dyDescent="0.25">
      <c r="A973" s="410"/>
      <c r="B973" s="410"/>
      <c r="C973" s="410"/>
      <c r="D973" s="410"/>
      <c r="E973" s="410"/>
      <c r="F973" s="411"/>
      <c r="G973" s="423"/>
      <c r="H973" s="421" t="s">
        <v>290</v>
      </c>
      <c r="I973" s="422"/>
      <c r="J973" s="422"/>
      <c r="K973" s="422"/>
      <c r="L973" s="54"/>
      <c r="M973" s="54"/>
      <c r="N973" s="49"/>
    </row>
    <row r="974" spans="1:18" s="39" customFormat="1" ht="20.100000000000001" customHeight="1" x14ac:dyDescent="0.25">
      <c r="A974" s="341">
        <v>3</v>
      </c>
      <c r="B974" s="341"/>
      <c r="C974" s="341"/>
      <c r="D974" s="341"/>
      <c r="E974" s="341"/>
      <c r="F974" s="44"/>
      <c r="G974" s="377"/>
      <c r="H974" s="46" t="s">
        <v>82</v>
      </c>
      <c r="I974" s="47">
        <f>I975+I1007</f>
        <v>72000</v>
      </c>
      <c r="J974" s="47">
        <f>J975+J1007</f>
        <v>0</v>
      </c>
      <c r="K974" s="47">
        <f>K975+K1007</f>
        <v>72000</v>
      </c>
      <c r="L974" s="77">
        <f t="shared" ref="L974:M974" si="181">L975+L1007</f>
        <v>72000</v>
      </c>
      <c r="M974" s="77">
        <f t="shared" si="181"/>
        <v>72000</v>
      </c>
      <c r="N974" s="49"/>
      <c r="O974" s="50"/>
      <c r="P974" s="37"/>
      <c r="Q974" s="38"/>
      <c r="R974" s="38"/>
    </row>
    <row r="975" spans="1:18" s="39" customFormat="1" ht="20.100000000000001" customHeight="1" x14ac:dyDescent="0.25">
      <c r="A975" s="341"/>
      <c r="B975" s="341">
        <v>31</v>
      </c>
      <c r="C975" s="341"/>
      <c r="D975" s="341"/>
      <c r="E975" s="341"/>
      <c r="F975" s="44"/>
      <c r="G975" s="377"/>
      <c r="H975" s="46" t="s">
        <v>13</v>
      </c>
      <c r="I975" s="47">
        <f>I976+I998</f>
        <v>21900</v>
      </c>
      <c r="J975" s="47">
        <f>J976+J998</f>
        <v>3650</v>
      </c>
      <c r="K975" s="47">
        <f>K976+K998</f>
        <v>25550</v>
      </c>
      <c r="L975" s="77">
        <f>L976+L998</f>
        <v>21300</v>
      </c>
      <c r="M975" s="77">
        <f>M976+M998</f>
        <v>21300</v>
      </c>
      <c r="N975" s="49"/>
      <c r="O975" s="36"/>
      <c r="P975" s="37"/>
      <c r="Q975" s="38"/>
      <c r="R975" s="38"/>
    </row>
    <row r="976" spans="1:18" s="280" customFormat="1" ht="20.100000000000001" customHeight="1" x14ac:dyDescent="0.25">
      <c r="A976" s="341"/>
      <c r="B976" s="341"/>
      <c r="C976" s="341">
        <v>311</v>
      </c>
      <c r="D976" s="341"/>
      <c r="E976" s="341"/>
      <c r="F976" s="44"/>
      <c r="G976" s="378" t="s">
        <v>481</v>
      </c>
      <c r="H976" s="46" t="s">
        <v>14</v>
      </c>
      <c r="I976" s="47">
        <f t="shared" ref="I976:M976" si="182">I977+I980+I983</f>
        <v>20100</v>
      </c>
      <c r="J976" s="47">
        <f t="shared" ref="J976:K976" si="183">J977+J980+J983</f>
        <v>3250</v>
      </c>
      <c r="K976" s="47">
        <f t="shared" si="183"/>
        <v>23350</v>
      </c>
      <c r="L976" s="288">
        <f t="shared" si="182"/>
        <v>19700</v>
      </c>
      <c r="M976" s="288">
        <f t="shared" si="182"/>
        <v>19700</v>
      </c>
      <c r="N976" s="49"/>
      <c r="O976" s="286"/>
      <c r="P976" s="286"/>
      <c r="Q976" s="286"/>
      <c r="R976" s="279"/>
    </row>
    <row r="977" spans="1:18" ht="20.100000000000001" hidden="1" customHeight="1" x14ac:dyDescent="0.25">
      <c r="A977" s="342"/>
      <c r="B977" s="342"/>
      <c r="C977" s="342"/>
      <c r="D977" s="342">
        <v>3111</v>
      </c>
      <c r="E977" s="342"/>
      <c r="F977" s="57"/>
      <c r="G977" s="378" t="s">
        <v>481</v>
      </c>
      <c r="H977" s="58" t="s">
        <v>15</v>
      </c>
      <c r="I977" s="66">
        <f t="shared" ref="I977:M978" si="184">I978</f>
        <v>9200</v>
      </c>
      <c r="J977" s="66">
        <f t="shared" si="184"/>
        <v>3150</v>
      </c>
      <c r="K977" s="66">
        <f t="shared" si="184"/>
        <v>12350</v>
      </c>
      <c r="L977" s="60">
        <f t="shared" si="184"/>
        <v>8800</v>
      </c>
      <c r="M977" s="60">
        <f t="shared" si="184"/>
        <v>8800</v>
      </c>
      <c r="N977" s="49"/>
      <c r="O977" s="61"/>
      <c r="P977" s="88"/>
      <c r="Q977" s="64"/>
    </row>
    <row r="978" spans="1:18" ht="20.100000000000001" hidden="1" customHeight="1" x14ac:dyDescent="0.25">
      <c r="A978" s="342"/>
      <c r="B978" s="342"/>
      <c r="C978" s="342"/>
      <c r="D978" s="342"/>
      <c r="E978" s="343" t="s">
        <v>291</v>
      </c>
      <c r="F978" s="65"/>
      <c r="G978" s="378" t="s">
        <v>481</v>
      </c>
      <c r="H978" s="65" t="s">
        <v>292</v>
      </c>
      <c r="I978" s="66">
        <f t="shared" si="184"/>
        <v>9200</v>
      </c>
      <c r="J978" s="66">
        <f t="shared" si="184"/>
        <v>3150</v>
      </c>
      <c r="K978" s="66">
        <f t="shared" si="184"/>
        <v>12350</v>
      </c>
      <c r="L978" s="66">
        <f t="shared" si="184"/>
        <v>8800</v>
      </c>
      <c r="M978" s="66">
        <f t="shared" si="184"/>
        <v>8800</v>
      </c>
      <c r="N978" s="49"/>
      <c r="O978" s="61"/>
    </row>
    <row r="979" spans="1:18" ht="20.100000000000001" hidden="1" customHeight="1" x14ac:dyDescent="0.25">
      <c r="A979" s="342"/>
      <c r="B979" s="342"/>
      <c r="C979" s="342"/>
      <c r="D979" s="342"/>
      <c r="E979" s="343"/>
      <c r="F979" s="65" t="s">
        <v>293</v>
      </c>
      <c r="G979" s="378" t="s">
        <v>481</v>
      </c>
      <c r="H979" s="65" t="s">
        <v>355</v>
      </c>
      <c r="I979" s="59">
        <v>9200</v>
      </c>
      <c r="J979" s="66">
        <f>K979-I979</f>
        <v>3150</v>
      </c>
      <c r="K979" s="66">
        <v>12350</v>
      </c>
      <c r="L979" s="66">
        <v>8800</v>
      </c>
      <c r="M979" s="66">
        <v>8800</v>
      </c>
      <c r="N979" s="49"/>
      <c r="O979" s="61"/>
    </row>
    <row r="980" spans="1:18" ht="20.100000000000001" hidden="1" customHeight="1" x14ac:dyDescent="0.25">
      <c r="A980" s="342"/>
      <c r="B980" s="342"/>
      <c r="C980" s="342"/>
      <c r="D980" s="342">
        <v>3113</v>
      </c>
      <c r="E980" s="342"/>
      <c r="F980" s="57"/>
      <c r="G980" s="378" t="s">
        <v>481</v>
      </c>
      <c r="H980" s="58" t="s">
        <v>16</v>
      </c>
      <c r="I980" s="66">
        <f t="shared" ref="I980:M981" si="185">I981</f>
        <v>10000</v>
      </c>
      <c r="J980" s="66">
        <f t="shared" si="185"/>
        <v>0</v>
      </c>
      <c r="K980" s="66">
        <f t="shared" si="185"/>
        <v>10000</v>
      </c>
      <c r="L980" s="60">
        <f t="shared" si="185"/>
        <v>10000</v>
      </c>
      <c r="M980" s="60">
        <f t="shared" si="185"/>
        <v>10000</v>
      </c>
      <c r="N980" s="49"/>
      <c r="O980" s="61"/>
    </row>
    <row r="981" spans="1:18" ht="19.5" hidden="1" customHeight="1" x14ac:dyDescent="0.25">
      <c r="A981" s="342"/>
      <c r="B981" s="342"/>
      <c r="C981" s="342"/>
      <c r="D981" s="342"/>
      <c r="E981" s="343" t="s">
        <v>295</v>
      </c>
      <c r="F981" s="65"/>
      <c r="G981" s="378" t="s">
        <v>481</v>
      </c>
      <c r="H981" s="65" t="s">
        <v>16</v>
      </c>
      <c r="I981" s="66">
        <f t="shared" si="185"/>
        <v>10000</v>
      </c>
      <c r="J981" s="66">
        <f t="shared" si="185"/>
        <v>0</v>
      </c>
      <c r="K981" s="66">
        <f t="shared" si="185"/>
        <v>10000</v>
      </c>
      <c r="L981" s="60">
        <f t="shared" si="185"/>
        <v>10000</v>
      </c>
      <c r="M981" s="60">
        <f t="shared" si="185"/>
        <v>10000</v>
      </c>
      <c r="N981" s="49"/>
    </row>
    <row r="982" spans="1:18" ht="20.100000000000001" hidden="1" customHeight="1" x14ac:dyDescent="0.25">
      <c r="A982" s="342"/>
      <c r="B982" s="342"/>
      <c r="C982" s="342"/>
      <c r="D982" s="342"/>
      <c r="E982" s="343"/>
      <c r="F982" s="65" t="s">
        <v>296</v>
      </c>
      <c r="G982" s="378" t="s">
        <v>481</v>
      </c>
      <c r="H982" s="65" t="s">
        <v>16</v>
      </c>
      <c r="I982" s="66">
        <v>10000</v>
      </c>
      <c r="J982" s="66">
        <f>K982-I982</f>
        <v>0</v>
      </c>
      <c r="K982" s="66">
        <v>10000</v>
      </c>
      <c r="L982" s="60">
        <v>10000</v>
      </c>
      <c r="M982" s="60">
        <v>10000</v>
      </c>
      <c r="N982" s="49"/>
    </row>
    <row r="983" spans="1:18" ht="20.100000000000001" hidden="1" customHeight="1" x14ac:dyDescent="0.25">
      <c r="A983" s="342"/>
      <c r="B983" s="342"/>
      <c r="C983" s="342"/>
      <c r="D983" s="342">
        <v>3114</v>
      </c>
      <c r="E983" s="342"/>
      <c r="F983" s="57"/>
      <c r="G983" s="378" t="s">
        <v>481</v>
      </c>
      <c r="H983" s="58" t="s">
        <v>367</v>
      </c>
      <c r="I983" s="66">
        <f t="shared" ref="I983:M984" si="186">I984</f>
        <v>900</v>
      </c>
      <c r="J983" s="66">
        <f t="shared" si="186"/>
        <v>100</v>
      </c>
      <c r="K983" s="66">
        <f t="shared" si="186"/>
        <v>1000</v>
      </c>
      <c r="L983" s="60">
        <f t="shared" si="186"/>
        <v>900</v>
      </c>
      <c r="M983" s="60">
        <f t="shared" si="186"/>
        <v>900</v>
      </c>
      <c r="N983" s="49"/>
    </row>
    <row r="984" spans="1:18" ht="20.100000000000001" hidden="1" customHeight="1" x14ac:dyDescent="0.25">
      <c r="A984" s="342"/>
      <c r="B984" s="342"/>
      <c r="C984" s="342"/>
      <c r="D984" s="342"/>
      <c r="E984" s="343" t="s">
        <v>297</v>
      </c>
      <c r="F984" s="65"/>
      <c r="G984" s="378" t="s">
        <v>481</v>
      </c>
      <c r="H984" s="65" t="s">
        <v>17</v>
      </c>
      <c r="I984" s="66">
        <f t="shared" si="186"/>
        <v>900</v>
      </c>
      <c r="J984" s="66">
        <f t="shared" si="186"/>
        <v>100</v>
      </c>
      <c r="K984" s="66">
        <f t="shared" si="186"/>
        <v>1000</v>
      </c>
      <c r="L984" s="60">
        <f t="shared" si="186"/>
        <v>900</v>
      </c>
      <c r="M984" s="60">
        <f t="shared" si="186"/>
        <v>900</v>
      </c>
      <c r="N984" s="49"/>
    </row>
    <row r="985" spans="1:18" ht="20.100000000000001" hidden="1" customHeight="1" x14ac:dyDescent="0.25">
      <c r="A985" s="342"/>
      <c r="B985" s="342"/>
      <c r="C985" s="342"/>
      <c r="D985" s="342"/>
      <c r="E985" s="343"/>
      <c r="F985" s="65" t="s">
        <v>298</v>
      </c>
      <c r="G985" s="378" t="s">
        <v>481</v>
      </c>
      <c r="H985" s="65" t="s">
        <v>17</v>
      </c>
      <c r="I985" s="66">
        <v>900</v>
      </c>
      <c r="J985" s="66">
        <f>K985-I985</f>
        <v>100</v>
      </c>
      <c r="K985" s="66">
        <v>1000</v>
      </c>
      <c r="L985" s="60">
        <v>900</v>
      </c>
      <c r="M985" s="60">
        <v>900</v>
      </c>
      <c r="N985" s="49"/>
    </row>
    <row r="986" spans="1:18" s="39" customFormat="1" ht="20.100000000000001" hidden="1" customHeight="1" x14ac:dyDescent="0.25">
      <c r="A986" s="341"/>
      <c r="B986" s="341"/>
      <c r="C986" s="341">
        <v>312</v>
      </c>
      <c r="D986" s="341"/>
      <c r="E986" s="341"/>
      <c r="F986" s="44"/>
      <c r="G986" s="378" t="s">
        <v>481</v>
      </c>
      <c r="H986" s="46" t="s">
        <v>18</v>
      </c>
      <c r="I986" s="66">
        <f>I987</f>
        <v>0</v>
      </c>
      <c r="J986" s="66">
        <f>J987</f>
        <v>0</v>
      </c>
      <c r="K986" s="66">
        <f>K987</f>
        <v>0</v>
      </c>
      <c r="L986" s="54"/>
      <c r="M986" s="54"/>
      <c r="N986" s="49"/>
      <c r="O986" s="36"/>
      <c r="P986" s="37"/>
      <c r="Q986" s="38"/>
      <c r="R986" s="38"/>
    </row>
    <row r="987" spans="1:18" ht="20.100000000000001" hidden="1" customHeight="1" x14ac:dyDescent="0.25">
      <c r="A987" s="342"/>
      <c r="B987" s="342"/>
      <c r="C987" s="342"/>
      <c r="D987" s="342">
        <v>3121</v>
      </c>
      <c r="E987" s="342"/>
      <c r="F987" s="57"/>
      <c r="G987" s="378" t="s">
        <v>481</v>
      </c>
      <c r="H987" s="58" t="s">
        <v>18</v>
      </c>
      <c r="I987" s="66">
        <f>I988+I990+I992+I994+I996</f>
        <v>0</v>
      </c>
      <c r="J987" s="66">
        <f>J988+J990+J992+J994+J996</f>
        <v>0</v>
      </c>
      <c r="K987" s="66">
        <f>K988+K990+K992+K994+K996</f>
        <v>0</v>
      </c>
      <c r="L987" s="54"/>
      <c r="M987" s="54"/>
      <c r="N987" s="49"/>
    </row>
    <row r="988" spans="1:18" ht="20.100000000000001" hidden="1" customHeight="1" x14ac:dyDescent="0.25">
      <c r="A988" s="342"/>
      <c r="B988" s="342"/>
      <c r="C988" s="342"/>
      <c r="D988" s="342"/>
      <c r="E988" s="343" t="s">
        <v>85</v>
      </c>
      <c r="F988" s="65"/>
      <c r="G988" s="378" t="s">
        <v>481</v>
      </c>
      <c r="H988" s="65" t="s">
        <v>86</v>
      </c>
      <c r="I988" s="66">
        <f>I989</f>
        <v>0</v>
      </c>
      <c r="J988" s="66">
        <f>J989</f>
        <v>0</v>
      </c>
      <c r="K988" s="66">
        <f>K989</f>
        <v>0</v>
      </c>
      <c r="L988" s="54"/>
      <c r="M988" s="54"/>
      <c r="N988" s="49"/>
    </row>
    <row r="989" spans="1:18" ht="20.100000000000001" hidden="1" customHeight="1" x14ac:dyDescent="0.25">
      <c r="A989" s="342"/>
      <c r="B989" s="342"/>
      <c r="C989" s="342"/>
      <c r="D989" s="342"/>
      <c r="E989" s="343"/>
      <c r="F989" s="65" t="s">
        <v>87</v>
      </c>
      <c r="G989" s="378" t="s">
        <v>481</v>
      </c>
      <c r="H989" s="65" t="s">
        <v>86</v>
      </c>
      <c r="I989" s="66">
        <v>0</v>
      </c>
      <c r="J989" s="66">
        <v>0</v>
      </c>
      <c r="K989" s="66">
        <f>I989+J989</f>
        <v>0</v>
      </c>
      <c r="L989" s="54"/>
      <c r="M989" s="54"/>
      <c r="N989" s="49"/>
    </row>
    <row r="990" spans="1:18" ht="20.100000000000001" hidden="1" customHeight="1" x14ac:dyDescent="0.25">
      <c r="A990" s="342"/>
      <c r="B990" s="342"/>
      <c r="C990" s="342"/>
      <c r="D990" s="342"/>
      <c r="E990" s="343" t="s">
        <v>88</v>
      </c>
      <c r="F990" s="65"/>
      <c r="G990" s="378" t="s">
        <v>481</v>
      </c>
      <c r="H990" s="65" t="s">
        <v>89</v>
      </c>
      <c r="I990" s="66">
        <f>I991</f>
        <v>0</v>
      </c>
      <c r="J990" s="66">
        <f>J991</f>
        <v>0</v>
      </c>
      <c r="K990" s="66">
        <f>K991</f>
        <v>0</v>
      </c>
      <c r="L990" s="54"/>
      <c r="M990" s="54"/>
      <c r="N990" s="49"/>
    </row>
    <row r="991" spans="1:18" ht="20.100000000000001" hidden="1" customHeight="1" x14ac:dyDescent="0.25">
      <c r="A991" s="342"/>
      <c r="B991" s="342"/>
      <c r="C991" s="342"/>
      <c r="D991" s="342"/>
      <c r="E991" s="343"/>
      <c r="F991" s="65" t="s">
        <v>90</v>
      </c>
      <c r="G991" s="378" t="s">
        <v>481</v>
      </c>
      <c r="H991" s="65" t="s">
        <v>89</v>
      </c>
      <c r="I991" s="66">
        <v>0</v>
      </c>
      <c r="J991" s="66">
        <v>0</v>
      </c>
      <c r="K991" s="66">
        <f>I991+J991</f>
        <v>0</v>
      </c>
      <c r="L991" s="54"/>
      <c r="M991" s="54"/>
      <c r="N991" s="49"/>
    </row>
    <row r="992" spans="1:18" ht="20.100000000000001" hidden="1" customHeight="1" x14ac:dyDescent="0.25">
      <c r="A992" s="342"/>
      <c r="B992" s="342"/>
      <c r="C992" s="342"/>
      <c r="D992" s="342"/>
      <c r="E992" s="343" t="s">
        <v>91</v>
      </c>
      <c r="F992" s="65"/>
      <c r="G992" s="378" t="s">
        <v>481</v>
      </c>
      <c r="H992" s="65" t="s">
        <v>92</v>
      </c>
      <c r="I992" s="66">
        <f>I993</f>
        <v>0</v>
      </c>
      <c r="J992" s="66">
        <f>J993</f>
        <v>0</v>
      </c>
      <c r="K992" s="66">
        <f>K993</f>
        <v>0</v>
      </c>
      <c r="L992" s="54"/>
      <c r="M992" s="54"/>
      <c r="N992" s="49"/>
    </row>
    <row r="993" spans="1:18" ht="20.100000000000001" hidden="1" customHeight="1" x14ac:dyDescent="0.25">
      <c r="A993" s="342"/>
      <c r="B993" s="342"/>
      <c r="C993" s="342"/>
      <c r="D993" s="342"/>
      <c r="E993" s="343"/>
      <c r="F993" s="65" t="s">
        <v>93</v>
      </c>
      <c r="G993" s="378" t="s">
        <v>481</v>
      </c>
      <c r="H993" s="65" t="s">
        <v>92</v>
      </c>
      <c r="I993" s="66">
        <v>0</v>
      </c>
      <c r="J993" s="66">
        <v>0</v>
      </c>
      <c r="K993" s="66">
        <f>I993+J993</f>
        <v>0</v>
      </c>
      <c r="L993" s="54"/>
      <c r="M993" s="54"/>
      <c r="N993" s="49"/>
    </row>
    <row r="994" spans="1:18" ht="20.100000000000001" hidden="1" customHeight="1" x14ac:dyDescent="0.25">
      <c r="A994" s="342"/>
      <c r="B994" s="342"/>
      <c r="C994" s="342"/>
      <c r="D994" s="342"/>
      <c r="E994" s="343" t="s">
        <v>94</v>
      </c>
      <c r="F994" s="65"/>
      <c r="G994" s="378" t="s">
        <v>481</v>
      </c>
      <c r="H994" s="65" t="s">
        <v>95</v>
      </c>
      <c r="I994" s="66">
        <f>I995</f>
        <v>0</v>
      </c>
      <c r="J994" s="66">
        <f>J995</f>
        <v>0</v>
      </c>
      <c r="K994" s="66">
        <f>K995</f>
        <v>0</v>
      </c>
      <c r="L994" s="54"/>
      <c r="M994" s="54"/>
      <c r="N994" s="49"/>
    </row>
    <row r="995" spans="1:18" ht="20.100000000000001" hidden="1" customHeight="1" x14ac:dyDescent="0.25">
      <c r="A995" s="342"/>
      <c r="B995" s="342"/>
      <c r="C995" s="342"/>
      <c r="D995" s="342"/>
      <c r="E995" s="343"/>
      <c r="F995" s="65" t="s">
        <v>96</v>
      </c>
      <c r="G995" s="378" t="s">
        <v>481</v>
      </c>
      <c r="H995" s="65" t="s">
        <v>95</v>
      </c>
      <c r="I995" s="66">
        <v>0</v>
      </c>
      <c r="J995" s="66">
        <v>0</v>
      </c>
      <c r="K995" s="66">
        <f>I995+J995</f>
        <v>0</v>
      </c>
      <c r="L995" s="54"/>
      <c r="M995" s="54"/>
      <c r="N995" s="49"/>
    </row>
    <row r="996" spans="1:18" ht="20.100000000000001" hidden="1" customHeight="1" x14ac:dyDescent="0.25">
      <c r="A996" s="342"/>
      <c r="B996" s="342"/>
      <c r="C996" s="342"/>
      <c r="D996" s="342"/>
      <c r="E996" s="343" t="s">
        <v>97</v>
      </c>
      <c r="F996" s="65"/>
      <c r="G996" s="378" t="s">
        <v>481</v>
      </c>
      <c r="H996" s="65" t="s">
        <v>98</v>
      </c>
      <c r="I996" s="66">
        <f>I997</f>
        <v>0</v>
      </c>
      <c r="J996" s="66">
        <f>J997</f>
        <v>0</v>
      </c>
      <c r="K996" s="66">
        <f>K997</f>
        <v>0</v>
      </c>
      <c r="L996" s="54"/>
      <c r="M996" s="54"/>
      <c r="N996" s="49"/>
    </row>
    <row r="997" spans="1:18" ht="20.100000000000001" hidden="1" customHeight="1" x14ac:dyDescent="0.25">
      <c r="A997" s="342"/>
      <c r="B997" s="342"/>
      <c r="C997" s="342"/>
      <c r="D997" s="342"/>
      <c r="E997" s="343"/>
      <c r="F997" s="65" t="s">
        <v>99</v>
      </c>
      <c r="G997" s="378" t="s">
        <v>481</v>
      </c>
      <c r="H997" s="65" t="s">
        <v>98</v>
      </c>
      <c r="I997" s="66">
        <v>0</v>
      </c>
      <c r="J997" s="66">
        <v>0</v>
      </c>
      <c r="K997" s="66">
        <f>I997+J997</f>
        <v>0</v>
      </c>
      <c r="L997" s="54"/>
      <c r="M997" s="54"/>
      <c r="N997" s="49"/>
    </row>
    <row r="998" spans="1:18" s="280" customFormat="1" ht="20.100000000000001" customHeight="1" x14ac:dyDescent="0.25">
      <c r="A998" s="341"/>
      <c r="B998" s="341"/>
      <c r="C998" s="341">
        <v>313</v>
      </c>
      <c r="D998" s="341"/>
      <c r="E998" s="341"/>
      <c r="F998" s="44"/>
      <c r="G998" s="378" t="s">
        <v>481</v>
      </c>
      <c r="H998" s="46" t="s">
        <v>101</v>
      </c>
      <c r="I998" s="77">
        <f t="shared" ref="I998:M1000" si="187">I999</f>
        <v>1800</v>
      </c>
      <c r="J998" s="77">
        <f t="shared" si="187"/>
        <v>400</v>
      </c>
      <c r="K998" s="77">
        <f t="shared" si="187"/>
        <v>2200</v>
      </c>
      <c r="L998" s="277">
        <f t="shared" si="187"/>
        <v>1600</v>
      </c>
      <c r="M998" s="277">
        <f t="shared" si="187"/>
        <v>1600</v>
      </c>
      <c r="N998" s="49"/>
      <c r="O998" s="278"/>
      <c r="P998" s="279"/>
      <c r="Q998" s="279"/>
      <c r="R998" s="279"/>
    </row>
    <row r="999" spans="1:18" ht="20.100000000000001" hidden="1" customHeight="1" x14ac:dyDescent="0.25">
      <c r="A999" s="342"/>
      <c r="B999" s="342"/>
      <c r="C999" s="342"/>
      <c r="D999" s="342">
        <v>3132</v>
      </c>
      <c r="E999" s="342"/>
      <c r="F999" s="57"/>
      <c r="G999" s="378" t="s">
        <v>481</v>
      </c>
      <c r="H999" s="58" t="s">
        <v>20</v>
      </c>
      <c r="I999" s="66">
        <f t="shared" ref="I999:K1000" si="188">I1000</f>
        <v>1800</v>
      </c>
      <c r="J999" s="66">
        <f t="shared" si="188"/>
        <v>400</v>
      </c>
      <c r="K999" s="66">
        <f t="shared" si="188"/>
        <v>2200</v>
      </c>
      <c r="L999" s="60">
        <f t="shared" si="187"/>
        <v>1600</v>
      </c>
      <c r="M999" s="60">
        <f t="shared" si="187"/>
        <v>1600</v>
      </c>
      <c r="N999" s="49"/>
    </row>
    <row r="1000" spans="1:18" ht="20.100000000000001" hidden="1" customHeight="1" x14ac:dyDescent="0.25">
      <c r="A1000" s="342"/>
      <c r="B1000" s="342"/>
      <c r="C1000" s="342"/>
      <c r="D1000" s="342"/>
      <c r="E1000" s="343" t="s">
        <v>302</v>
      </c>
      <c r="F1000" s="65"/>
      <c r="G1000" s="378" t="s">
        <v>481</v>
      </c>
      <c r="H1000" s="65" t="s">
        <v>20</v>
      </c>
      <c r="I1000" s="66">
        <f t="shared" si="188"/>
        <v>1800</v>
      </c>
      <c r="J1000" s="66">
        <f t="shared" si="188"/>
        <v>400</v>
      </c>
      <c r="K1000" s="66">
        <f t="shared" si="188"/>
        <v>2200</v>
      </c>
      <c r="L1000" s="60">
        <f t="shared" si="187"/>
        <v>1600</v>
      </c>
      <c r="M1000" s="60">
        <f t="shared" si="187"/>
        <v>1600</v>
      </c>
      <c r="N1000" s="49"/>
    </row>
    <row r="1001" spans="1:18" ht="20.100000000000001" hidden="1" customHeight="1" x14ac:dyDescent="0.25">
      <c r="A1001" s="342"/>
      <c r="B1001" s="342"/>
      <c r="C1001" s="342"/>
      <c r="D1001" s="342"/>
      <c r="E1001" s="343"/>
      <c r="F1001" s="65" t="s">
        <v>303</v>
      </c>
      <c r="G1001" s="378" t="s">
        <v>481</v>
      </c>
      <c r="H1001" s="65" t="s">
        <v>20</v>
      </c>
      <c r="I1001" s="66">
        <v>1800</v>
      </c>
      <c r="J1001" s="66">
        <f>K1001-I1001</f>
        <v>400</v>
      </c>
      <c r="K1001" s="66">
        <v>2200</v>
      </c>
      <c r="L1001" s="60">
        <v>1600</v>
      </c>
      <c r="M1001" s="60">
        <v>1600</v>
      </c>
      <c r="N1001" s="49"/>
      <c r="O1001" s="97"/>
    </row>
    <row r="1002" spans="1:18" ht="30" hidden="1" customHeight="1" x14ac:dyDescent="0.25">
      <c r="A1002" s="342"/>
      <c r="B1002" s="342"/>
      <c r="C1002" s="342"/>
      <c r="D1002" s="342"/>
      <c r="E1002" s="343" t="s">
        <v>304</v>
      </c>
      <c r="F1002" s="65"/>
      <c r="G1002" s="378" t="s">
        <v>481</v>
      </c>
      <c r="H1002" s="65" t="s">
        <v>102</v>
      </c>
      <c r="I1002" s="66"/>
      <c r="J1002" s="66"/>
      <c r="K1002" s="66"/>
      <c r="L1002" s="54"/>
      <c r="M1002" s="54"/>
      <c r="N1002" s="49"/>
    </row>
    <row r="1003" spans="1:18" ht="30" hidden="1" customHeight="1" x14ac:dyDescent="0.25">
      <c r="A1003" s="342"/>
      <c r="B1003" s="342"/>
      <c r="C1003" s="342"/>
      <c r="D1003" s="342"/>
      <c r="E1003" s="343"/>
      <c r="F1003" s="65" t="s">
        <v>305</v>
      </c>
      <c r="G1003" s="378" t="s">
        <v>481</v>
      </c>
      <c r="H1003" s="65" t="s">
        <v>102</v>
      </c>
      <c r="I1003" s="66"/>
      <c r="J1003" s="66"/>
      <c r="K1003" s="66"/>
      <c r="L1003" s="54"/>
      <c r="M1003" s="54"/>
      <c r="N1003" s="49"/>
    </row>
    <row r="1004" spans="1:18" ht="27" hidden="1" customHeight="1" x14ac:dyDescent="0.25">
      <c r="A1004" s="342"/>
      <c r="B1004" s="342"/>
      <c r="C1004" s="342"/>
      <c r="D1004" s="342">
        <v>3133</v>
      </c>
      <c r="E1004" s="342"/>
      <c r="F1004" s="57"/>
      <c r="G1004" s="378" t="s">
        <v>481</v>
      </c>
      <c r="H1004" s="58" t="s">
        <v>21</v>
      </c>
      <c r="I1004" s="66"/>
      <c r="J1004" s="66"/>
      <c r="K1004" s="66"/>
      <c r="L1004" s="54"/>
      <c r="M1004" s="54"/>
      <c r="N1004" s="49"/>
    </row>
    <row r="1005" spans="1:18" ht="30" hidden="1" customHeight="1" x14ac:dyDescent="0.25">
      <c r="A1005" s="342"/>
      <c r="B1005" s="342"/>
      <c r="C1005" s="342"/>
      <c r="D1005" s="342"/>
      <c r="E1005" s="343" t="s">
        <v>306</v>
      </c>
      <c r="F1005" s="65"/>
      <c r="G1005" s="378" t="s">
        <v>481</v>
      </c>
      <c r="H1005" s="65" t="s">
        <v>21</v>
      </c>
      <c r="I1005" s="66"/>
      <c r="J1005" s="66"/>
      <c r="K1005" s="66"/>
      <c r="L1005" s="54"/>
      <c r="M1005" s="54"/>
      <c r="N1005" s="49"/>
    </row>
    <row r="1006" spans="1:18" ht="30" hidden="1" customHeight="1" x14ac:dyDescent="0.25">
      <c r="A1006" s="342"/>
      <c r="B1006" s="342"/>
      <c r="C1006" s="342"/>
      <c r="D1006" s="342"/>
      <c r="E1006" s="343"/>
      <c r="F1006" s="65" t="s">
        <v>307</v>
      </c>
      <c r="G1006" s="378" t="s">
        <v>481</v>
      </c>
      <c r="H1006" s="65" t="s">
        <v>21</v>
      </c>
      <c r="I1006" s="66"/>
      <c r="J1006" s="66"/>
      <c r="K1006" s="66"/>
      <c r="L1006" s="54"/>
      <c r="M1006" s="54"/>
      <c r="N1006" s="49"/>
    </row>
    <row r="1007" spans="1:18" s="39" customFormat="1" ht="20.100000000000001" customHeight="1" x14ac:dyDescent="0.25">
      <c r="A1007" s="341"/>
      <c r="B1007" s="341">
        <v>32</v>
      </c>
      <c r="C1007" s="341"/>
      <c r="D1007" s="341"/>
      <c r="E1007" s="341"/>
      <c r="F1007" s="44"/>
      <c r="G1007" s="378"/>
      <c r="H1007" s="46" t="s">
        <v>22</v>
      </c>
      <c r="I1007" s="47">
        <f>I1008+I1029+I1053</f>
        <v>50100</v>
      </c>
      <c r="J1007" s="47">
        <f>J1008+J1029+J1053</f>
        <v>-3650</v>
      </c>
      <c r="K1007" s="47">
        <f>K1008+K1029+K1053</f>
        <v>46450</v>
      </c>
      <c r="L1007" s="54">
        <f>L1008+L1029+L1053</f>
        <v>50700</v>
      </c>
      <c r="M1007" s="54">
        <f>M1008+M1029+M1053</f>
        <v>50700</v>
      </c>
      <c r="N1007" s="49"/>
      <c r="O1007" s="36"/>
      <c r="P1007" s="37"/>
      <c r="Q1007" s="38"/>
      <c r="R1007" s="38"/>
    </row>
    <row r="1008" spans="1:18" s="280" customFormat="1" ht="20.100000000000001" customHeight="1" x14ac:dyDescent="0.25">
      <c r="A1008" s="345"/>
      <c r="B1008" s="345"/>
      <c r="C1008" s="345">
        <v>321</v>
      </c>
      <c r="D1008" s="345"/>
      <c r="E1008" s="345"/>
      <c r="F1008" s="68"/>
      <c r="G1008" s="378" t="s">
        <v>481</v>
      </c>
      <c r="H1008" s="69" t="s">
        <v>23</v>
      </c>
      <c r="I1008" s="47">
        <f>I1009+I1023</f>
        <v>2700</v>
      </c>
      <c r="J1008" s="47">
        <f>J1009+J1023</f>
        <v>-2000</v>
      </c>
      <c r="K1008" s="47">
        <f>K1009+K1023</f>
        <v>700</v>
      </c>
      <c r="L1008" s="287">
        <f>L1009+L1023</f>
        <v>2500</v>
      </c>
      <c r="M1008" s="287">
        <f>M1009+M1023</f>
        <v>2500</v>
      </c>
      <c r="N1008" s="49"/>
      <c r="O1008" s="278"/>
      <c r="P1008" s="279"/>
      <c r="Q1008" s="279"/>
      <c r="R1008" s="279"/>
    </row>
    <row r="1009" spans="1:18" ht="20.100000000000001" hidden="1" customHeight="1" x14ac:dyDescent="0.25">
      <c r="A1009" s="342"/>
      <c r="B1009" s="342"/>
      <c r="C1009" s="342"/>
      <c r="D1009" s="342">
        <v>3211</v>
      </c>
      <c r="E1009" s="342"/>
      <c r="F1009" s="57"/>
      <c r="G1009" s="378" t="s">
        <v>481</v>
      </c>
      <c r="H1009" s="58" t="s">
        <v>24</v>
      </c>
      <c r="I1009" s="66">
        <f t="shared" ref="I1009:M1010" si="189">I1010</f>
        <v>700</v>
      </c>
      <c r="J1009" s="66">
        <f t="shared" si="189"/>
        <v>0</v>
      </c>
      <c r="K1009" s="66">
        <f t="shared" si="189"/>
        <v>700</v>
      </c>
      <c r="L1009" s="60">
        <f t="shared" si="189"/>
        <v>500</v>
      </c>
      <c r="M1009" s="60">
        <f t="shared" si="189"/>
        <v>500</v>
      </c>
      <c r="N1009" s="49"/>
    </row>
    <row r="1010" spans="1:18" ht="20.100000000000001" hidden="1" customHeight="1" x14ac:dyDescent="0.25">
      <c r="A1010" s="342"/>
      <c r="B1010" s="342"/>
      <c r="C1010" s="342"/>
      <c r="D1010" s="342"/>
      <c r="E1010" s="343" t="s">
        <v>308</v>
      </c>
      <c r="F1010" s="65"/>
      <c r="G1010" s="378" t="s">
        <v>481</v>
      </c>
      <c r="H1010" s="65" t="s">
        <v>103</v>
      </c>
      <c r="I1010" s="66">
        <f t="shared" si="189"/>
        <v>700</v>
      </c>
      <c r="J1010" s="66">
        <f t="shared" si="189"/>
        <v>0</v>
      </c>
      <c r="K1010" s="66">
        <f t="shared" si="189"/>
        <v>700</v>
      </c>
      <c r="L1010" s="60">
        <f t="shared" si="189"/>
        <v>500</v>
      </c>
      <c r="M1010" s="60">
        <f t="shared" si="189"/>
        <v>500</v>
      </c>
      <c r="N1010" s="49"/>
    </row>
    <row r="1011" spans="1:18" ht="20.100000000000001" hidden="1" customHeight="1" x14ac:dyDescent="0.25">
      <c r="A1011" s="342"/>
      <c r="B1011" s="342"/>
      <c r="C1011" s="342"/>
      <c r="D1011" s="342"/>
      <c r="E1011" s="343"/>
      <c r="F1011" s="65" t="s">
        <v>309</v>
      </c>
      <c r="G1011" s="378" t="s">
        <v>481</v>
      </c>
      <c r="H1011" s="65" t="s">
        <v>103</v>
      </c>
      <c r="I1011" s="66">
        <v>700</v>
      </c>
      <c r="J1011" s="66">
        <f>K1011-I1011</f>
        <v>0</v>
      </c>
      <c r="K1011" s="66">
        <v>700</v>
      </c>
      <c r="L1011" s="60">
        <v>500</v>
      </c>
      <c r="M1011" s="60">
        <v>500</v>
      </c>
      <c r="N1011" s="49"/>
    </row>
    <row r="1012" spans="1:18" ht="30" hidden="1" customHeight="1" x14ac:dyDescent="0.25">
      <c r="A1012" s="342"/>
      <c r="B1012" s="342"/>
      <c r="C1012" s="342"/>
      <c r="D1012" s="342"/>
      <c r="E1012" s="343" t="s">
        <v>310</v>
      </c>
      <c r="F1012" s="65"/>
      <c r="G1012" s="378" t="s">
        <v>481</v>
      </c>
      <c r="H1012" s="65" t="s">
        <v>104</v>
      </c>
      <c r="I1012" s="66"/>
      <c r="J1012" s="66"/>
      <c r="K1012" s="66"/>
      <c r="L1012" s="60"/>
      <c r="M1012" s="60"/>
      <c r="N1012" s="49"/>
    </row>
    <row r="1013" spans="1:18" ht="30" hidden="1" customHeight="1" x14ac:dyDescent="0.25">
      <c r="A1013" s="342"/>
      <c r="B1013" s="342"/>
      <c r="C1013" s="342"/>
      <c r="D1013" s="342"/>
      <c r="E1013" s="343"/>
      <c r="F1013" s="65" t="s">
        <v>311</v>
      </c>
      <c r="G1013" s="378" t="s">
        <v>481</v>
      </c>
      <c r="H1013" s="65" t="s">
        <v>104</v>
      </c>
      <c r="I1013" s="66"/>
      <c r="J1013" s="66"/>
      <c r="K1013" s="66"/>
      <c r="L1013" s="60"/>
      <c r="M1013" s="60"/>
      <c r="N1013" s="49"/>
      <c r="O1013" s="25"/>
      <c r="P1013" s="25"/>
      <c r="Q1013" s="29"/>
      <c r="R1013" s="29"/>
    </row>
    <row r="1014" spans="1:18" ht="30" hidden="1" customHeight="1" x14ac:dyDescent="0.25">
      <c r="A1014" s="342"/>
      <c r="B1014" s="342"/>
      <c r="C1014" s="342"/>
      <c r="D1014" s="342"/>
      <c r="E1014" s="343" t="s">
        <v>312</v>
      </c>
      <c r="F1014" s="65"/>
      <c r="G1014" s="378" t="s">
        <v>481</v>
      </c>
      <c r="H1014" s="65" t="s">
        <v>357</v>
      </c>
      <c r="I1014" s="66"/>
      <c r="J1014" s="66"/>
      <c r="K1014" s="66"/>
      <c r="L1014" s="60"/>
      <c r="M1014" s="60"/>
      <c r="N1014" s="49"/>
      <c r="O1014" s="25"/>
      <c r="P1014" s="25"/>
      <c r="Q1014" s="29"/>
      <c r="R1014" s="29"/>
    </row>
    <row r="1015" spans="1:18" ht="30" hidden="1" customHeight="1" x14ac:dyDescent="0.25">
      <c r="A1015" s="342"/>
      <c r="B1015" s="342"/>
      <c r="C1015" s="342"/>
      <c r="D1015" s="342"/>
      <c r="E1015" s="343"/>
      <c r="F1015" s="65" t="s">
        <v>313</v>
      </c>
      <c r="G1015" s="378" t="s">
        <v>481</v>
      </c>
      <c r="H1015" s="65" t="s">
        <v>357</v>
      </c>
      <c r="I1015" s="66"/>
      <c r="J1015" s="66"/>
      <c r="K1015" s="66"/>
      <c r="L1015" s="60"/>
      <c r="M1015" s="60"/>
      <c r="N1015" s="49"/>
      <c r="O1015" s="25"/>
      <c r="P1015" s="25"/>
      <c r="Q1015" s="29"/>
      <c r="R1015" s="29"/>
    </row>
    <row r="1016" spans="1:18" ht="20.100000000000001" hidden="1" customHeight="1" x14ac:dyDescent="0.25">
      <c r="A1016" s="342"/>
      <c r="B1016" s="342"/>
      <c r="C1016" s="342"/>
      <c r="D1016" s="342"/>
      <c r="E1016" s="343" t="s">
        <v>314</v>
      </c>
      <c r="F1016" s="65"/>
      <c r="G1016" s="378" t="s">
        <v>481</v>
      </c>
      <c r="H1016" s="65" t="s">
        <v>106</v>
      </c>
      <c r="I1016" s="66"/>
      <c r="J1016" s="66"/>
      <c r="K1016" s="66"/>
      <c r="L1016" s="60"/>
      <c r="M1016" s="60"/>
      <c r="N1016" s="49"/>
      <c r="O1016" s="25"/>
      <c r="P1016" s="25"/>
      <c r="Q1016" s="29"/>
      <c r="R1016" s="29"/>
    </row>
    <row r="1017" spans="1:18" ht="20.100000000000001" hidden="1" customHeight="1" x14ac:dyDescent="0.25">
      <c r="A1017" s="342"/>
      <c r="B1017" s="342"/>
      <c r="C1017" s="342"/>
      <c r="D1017" s="342"/>
      <c r="E1017" s="343"/>
      <c r="F1017" s="65" t="s">
        <v>315</v>
      </c>
      <c r="G1017" s="378" t="s">
        <v>481</v>
      </c>
      <c r="H1017" s="65" t="s">
        <v>106</v>
      </c>
      <c r="I1017" s="66"/>
      <c r="J1017" s="66"/>
      <c r="K1017" s="66"/>
      <c r="L1017" s="60"/>
      <c r="M1017" s="60"/>
      <c r="N1017" s="49"/>
      <c r="O1017" s="25"/>
      <c r="P1017" s="25"/>
      <c r="Q1017" s="29"/>
      <c r="R1017" s="29"/>
    </row>
    <row r="1018" spans="1:18" ht="27" hidden="1" customHeight="1" x14ac:dyDescent="0.25">
      <c r="A1018" s="342"/>
      <c r="B1018" s="342"/>
      <c r="C1018" s="342"/>
      <c r="D1018" s="342">
        <v>3212</v>
      </c>
      <c r="E1018" s="342"/>
      <c r="F1018" s="57"/>
      <c r="G1018" s="378" t="s">
        <v>481</v>
      </c>
      <c r="H1018" s="58" t="s">
        <v>25</v>
      </c>
      <c r="I1018" s="66"/>
      <c r="J1018" s="66"/>
      <c r="K1018" s="66"/>
      <c r="L1018" s="60"/>
      <c r="M1018" s="60"/>
      <c r="N1018" s="49"/>
      <c r="O1018" s="25"/>
      <c r="P1018" s="25"/>
      <c r="Q1018" s="29"/>
      <c r="R1018" s="29"/>
    </row>
    <row r="1019" spans="1:18" ht="20.100000000000001" hidden="1" customHeight="1" x14ac:dyDescent="0.25">
      <c r="A1019" s="342"/>
      <c r="B1019" s="342"/>
      <c r="C1019" s="342"/>
      <c r="D1019" s="342"/>
      <c r="E1019" s="343" t="s">
        <v>316</v>
      </c>
      <c r="F1019" s="65"/>
      <c r="G1019" s="378" t="s">
        <v>481</v>
      </c>
      <c r="H1019" s="65" t="s">
        <v>107</v>
      </c>
      <c r="I1019" s="66"/>
      <c r="J1019" s="66"/>
      <c r="K1019" s="66"/>
      <c r="L1019" s="60"/>
      <c r="M1019" s="60"/>
      <c r="N1019" s="49"/>
      <c r="O1019" s="25"/>
      <c r="P1019" s="25"/>
      <c r="Q1019" s="29"/>
      <c r="R1019" s="29"/>
    </row>
    <row r="1020" spans="1:18" ht="20.100000000000001" hidden="1" customHeight="1" x14ac:dyDescent="0.25">
      <c r="A1020" s="342"/>
      <c r="B1020" s="342"/>
      <c r="C1020" s="342"/>
      <c r="D1020" s="342"/>
      <c r="E1020" s="343"/>
      <c r="F1020" s="65" t="s">
        <v>317</v>
      </c>
      <c r="G1020" s="378" t="s">
        <v>481</v>
      </c>
      <c r="H1020" s="65" t="s">
        <v>107</v>
      </c>
      <c r="I1020" s="66"/>
      <c r="J1020" s="66"/>
      <c r="K1020" s="66"/>
      <c r="L1020" s="60"/>
      <c r="M1020" s="60"/>
      <c r="N1020" s="49"/>
      <c r="O1020" s="25"/>
      <c r="P1020" s="25"/>
      <c r="Q1020" s="29"/>
      <c r="R1020" s="29"/>
    </row>
    <row r="1021" spans="1:18" ht="20.100000000000001" hidden="1" customHeight="1" x14ac:dyDescent="0.25">
      <c r="A1021" s="342"/>
      <c r="B1021" s="342"/>
      <c r="C1021" s="342"/>
      <c r="D1021" s="342"/>
      <c r="E1021" s="343" t="s">
        <v>318</v>
      </c>
      <c r="F1021" s="65"/>
      <c r="G1021" s="378" t="s">
        <v>481</v>
      </c>
      <c r="H1021" s="65" t="s">
        <v>319</v>
      </c>
      <c r="I1021" s="66"/>
      <c r="J1021" s="66"/>
      <c r="K1021" s="66"/>
      <c r="L1021" s="60"/>
      <c r="M1021" s="60"/>
      <c r="N1021" s="49"/>
      <c r="O1021" s="25"/>
      <c r="P1021" s="25"/>
      <c r="Q1021" s="29"/>
      <c r="R1021" s="29"/>
    </row>
    <row r="1022" spans="1:18" ht="20.100000000000001" hidden="1" customHeight="1" x14ac:dyDescent="0.25">
      <c r="A1022" s="342"/>
      <c r="B1022" s="342"/>
      <c r="C1022" s="342"/>
      <c r="D1022" s="342"/>
      <c r="E1022" s="343"/>
      <c r="F1022" s="65" t="s">
        <v>320</v>
      </c>
      <c r="G1022" s="378" t="s">
        <v>481</v>
      </c>
      <c r="H1022" s="65" t="s">
        <v>319</v>
      </c>
      <c r="I1022" s="66"/>
      <c r="J1022" s="66"/>
      <c r="K1022" s="66"/>
      <c r="L1022" s="60"/>
      <c r="M1022" s="60"/>
      <c r="N1022" s="49"/>
      <c r="O1022" s="25"/>
      <c r="P1022" s="25"/>
      <c r="Q1022" s="29"/>
      <c r="R1022" s="29"/>
    </row>
    <row r="1023" spans="1:18" ht="20.100000000000001" hidden="1" customHeight="1" x14ac:dyDescent="0.25">
      <c r="A1023" s="342"/>
      <c r="B1023" s="342"/>
      <c r="C1023" s="342"/>
      <c r="D1023" s="342">
        <v>3213</v>
      </c>
      <c r="E1023" s="342"/>
      <c r="F1023" s="57"/>
      <c r="G1023" s="378" t="s">
        <v>481</v>
      </c>
      <c r="H1023" s="58" t="s">
        <v>26</v>
      </c>
      <c r="I1023" s="66">
        <f t="shared" ref="I1023:M1024" si="190">I1024</f>
        <v>2000</v>
      </c>
      <c r="J1023" s="66">
        <f t="shared" si="190"/>
        <v>-2000</v>
      </c>
      <c r="K1023" s="66">
        <f t="shared" si="190"/>
        <v>0</v>
      </c>
      <c r="L1023" s="60">
        <f t="shared" si="190"/>
        <v>2000</v>
      </c>
      <c r="M1023" s="60">
        <f t="shared" si="190"/>
        <v>2000</v>
      </c>
      <c r="N1023" s="49"/>
      <c r="O1023" s="25"/>
      <c r="P1023" s="25"/>
      <c r="Q1023" s="29"/>
      <c r="R1023" s="29"/>
    </row>
    <row r="1024" spans="1:18" ht="20.100000000000001" hidden="1" customHeight="1" x14ac:dyDescent="0.25">
      <c r="A1024" s="342"/>
      <c r="B1024" s="342"/>
      <c r="C1024" s="342"/>
      <c r="D1024" s="342"/>
      <c r="E1024" s="343" t="s">
        <v>109</v>
      </c>
      <c r="F1024" s="65"/>
      <c r="G1024" s="378" t="s">
        <v>481</v>
      </c>
      <c r="H1024" s="65" t="s">
        <v>110</v>
      </c>
      <c r="I1024" s="66">
        <f t="shared" si="190"/>
        <v>2000</v>
      </c>
      <c r="J1024" s="66">
        <f t="shared" si="190"/>
        <v>-2000</v>
      </c>
      <c r="K1024" s="66">
        <f t="shared" si="190"/>
        <v>0</v>
      </c>
      <c r="L1024" s="60">
        <f t="shared" si="190"/>
        <v>2000</v>
      </c>
      <c r="M1024" s="60">
        <f t="shared" si="190"/>
        <v>2000</v>
      </c>
      <c r="N1024" s="49"/>
      <c r="O1024" s="25"/>
      <c r="P1024" s="25"/>
      <c r="Q1024" s="29"/>
      <c r="R1024" s="29"/>
    </row>
    <row r="1025" spans="1:18" ht="20.100000000000001" hidden="1" customHeight="1" x14ac:dyDescent="0.25">
      <c r="A1025" s="342"/>
      <c r="B1025" s="342"/>
      <c r="C1025" s="342"/>
      <c r="D1025" s="342"/>
      <c r="E1025" s="343"/>
      <c r="F1025" s="320" t="s">
        <v>111</v>
      </c>
      <c r="G1025" s="378" t="s">
        <v>481</v>
      </c>
      <c r="H1025" s="65" t="s">
        <v>321</v>
      </c>
      <c r="I1025" s="323">
        <v>2000</v>
      </c>
      <c r="J1025" s="66">
        <f>K1025-I1025</f>
        <v>-2000</v>
      </c>
      <c r="K1025" s="322">
        <v>0</v>
      </c>
      <c r="L1025" s="60">
        <v>2000</v>
      </c>
      <c r="M1025" s="60">
        <v>2000</v>
      </c>
      <c r="N1025" s="49"/>
      <c r="O1025" s="25"/>
      <c r="P1025" s="25"/>
      <c r="Q1025" s="29"/>
      <c r="R1025" s="29"/>
    </row>
    <row r="1026" spans="1:18" ht="20.100000000000001" hidden="1" customHeight="1" x14ac:dyDescent="0.25">
      <c r="A1026" s="342"/>
      <c r="B1026" s="342"/>
      <c r="C1026" s="342"/>
      <c r="D1026" s="342"/>
      <c r="E1026" s="343"/>
      <c r="F1026" s="65" t="s">
        <v>113</v>
      </c>
      <c r="G1026" s="378" t="s">
        <v>481</v>
      </c>
      <c r="H1026" s="65" t="s">
        <v>322</v>
      </c>
      <c r="I1026" s="66"/>
      <c r="J1026" s="66"/>
      <c r="K1026" s="66"/>
      <c r="L1026" s="54"/>
      <c r="M1026" s="54"/>
      <c r="N1026" s="49"/>
      <c r="O1026" s="25"/>
      <c r="P1026" s="25"/>
      <c r="Q1026" s="29"/>
      <c r="R1026" s="29"/>
    </row>
    <row r="1027" spans="1:18" ht="20.100000000000001" hidden="1" customHeight="1" x14ac:dyDescent="0.25">
      <c r="A1027" s="342"/>
      <c r="B1027" s="342"/>
      <c r="C1027" s="342"/>
      <c r="D1027" s="342"/>
      <c r="E1027" s="343" t="s">
        <v>115</v>
      </c>
      <c r="F1027" s="65"/>
      <c r="G1027" s="378" t="s">
        <v>481</v>
      </c>
      <c r="H1027" s="65" t="s">
        <v>116</v>
      </c>
      <c r="I1027" s="66"/>
      <c r="J1027" s="66"/>
      <c r="K1027" s="66"/>
      <c r="L1027" s="54"/>
      <c r="M1027" s="54"/>
      <c r="N1027" s="49"/>
      <c r="O1027" s="25"/>
      <c r="P1027" s="25"/>
      <c r="Q1027" s="29"/>
      <c r="R1027" s="29"/>
    </row>
    <row r="1028" spans="1:18" ht="20.100000000000001" hidden="1" customHeight="1" x14ac:dyDescent="0.25">
      <c r="A1028" s="342"/>
      <c r="B1028" s="342"/>
      <c r="C1028" s="342"/>
      <c r="D1028" s="342"/>
      <c r="E1028" s="343"/>
      <c r="F1028" s="65" t="s">
        <v>117</v>
      </c>
      <c r="G1028" s="378" t="s">
        <v>481</v>
      </c>
      <c r="H1028" s="65" t="s">
        <v>116</v>
      </c>
      <c r="I1028" s="66"/>
      <c r="J1028" s="66"/>
      <c r="K1028" s="66"/>
      <c r="L1028" s="54"/>
      <c r="M1028" s="54"/>
      <c r="N1028" s="49"/>
      <c r="O1028" s="25"/>
      <c r="P1028" s="25"/>
      <c r="Q1028" s="29"/>
      <c r="R1028" s="29"/>
    </row>
    <row r="1029" spans="1:18" s="280" customFormat="1" ht="20.100000000000001" customHeight="1" x14ac:dyDescent="0.25">
      <c r="A1029" s="341"/>
      <c r="B1029" s="341"/>
      <c r="C1029" s="341">
        <v>322</v>
      </c>
      <c r="D1029" s="341"/>
      <c r="E1029" s="341"/>
      <c r="F1029" s="44"/>
      <c r="G1029" s="378" t="s">
        <v>481</v>
      </c>
      <c r="H1029" s="46" t="s">
        <v>27</v>
      </c>
      <c r="I1029" s="47">
        <f>I1030+I1040+I1045</f>
        <v>16600</v>
      </c>
      <c r="J1029" s="47">
        <f>J1030+J1040+J1045</f>
        <v>700</v>
      </c>
      <c r="K1029" s="47">
        <f>K1030+K1040+K1045</f>
        <v>17300</v>
      </c>
      <c r="L1029" s="277">
        <f>L1030+L1040+L1045</f>
        <v>18500</v>
      </c>
      <c r="M1029" s="277">
        <f>M1030+M1040+M1045</f>
        <v>18500</v>
      </c>
      <c r="N1029" s="49"/>
      <c r="O1029" s="278"/>
      <c r="P1029" s="279"/>
      <c r="Q1029" s="279"/>
      <c r="R1029" s="279"/>
    </row>
    <row r="1030" spans="1:18" ht="20.100000000000001" hidden="1" customHeight="1" x14ac:dyDescent="0.25">
      <c r="A1030" s="342"/>
      <c r="B1030" s="342"/>
      <c r="C1030" s="342"/>
      <c r="D1030" s="342">
        <v>3221</v>
      </c>
      <c r="E1030" s="342"/>
      <c r="F1030" s="57"/>
      <c r="G1030" s="378" t="s">
        <v>481</v>
      </c>
      <c r="H1030" s="58" t="s">
        <v>118</v>
      </c>
      <c r="I1030" s="59">
        <f>I1031+I1036+I1038</f>
        <v>6000</v>
      </c>
      <c r="J1030" s="59">
        <f>J1031+J1036+J1038</f>
        <v>0</v>
      </c>
      <c r="K1030" s="59">
        <f>K1031+K1036+K1038</f>
        <v>6000</v>
      </c>
      <c r="L1030" s="60">
        <f>L1031+L1036+L1038</f>
        <v>6000</v>
      </c>
      <c r="M1030" s="60">
        <f>M1031+M1036+M1038</f>
        <v>6000</v>
      </c>
      <c r="N1030" s="49"/>
    </row>
    <row r="1031" spans="1:18" ht="20.100000000000001" hidden="1" customHeight="1" x14ac:dyDescent="0.25">
      <c r="A1031" s="342"/>
      <c r="B1031" s="342"/>
      <c r="C1031" s="342"/>
      <c r="D1031" s="342"/>
      <c r="E1031" s="343" t="s">
        <v>119</v>
      </c>
      <c r="F1031" s="65"/>
      <c r="G1031" s="378" t="s">
        <v>481</v>
      </c>
      <c r="H1031" s="65" t="s">
        <v>120</v>
      </c>
      <c r="I1031" s="59">
        <f>I1033+I1032</f>
        <v>3000</v>
      </c>
      <c r="J1031" s="59">
        <f>J1033+J1032</f>
        <v>0</v>
      </c>
      <c r="K1031" s="59">
        <f>K1033+K1032</f>
        <v>3000</v>
      </c>
      <c r="L1031" s="60">
        <f>L1032+L1033</f>
        <v>3000</v>
      </c>
      <c r="M1031" s="60">
        <f>M1032+M1033</f>
        <v>3000</v>
      </c>
      <c r="N1031" s="49"/>
    </row>
    <row r="1032" spans="1:18" ht="20.100000000000001" hidden="1" customHeight="1" x14ac:dyDescent="0.25">
      <c r="A1032" s="342"/>
      <c r="B1032" s="342"/>
      <c r="C1032" s="342"/>
      <c r="D1032" s="342"/>
      <c r="E1032" s="343"/>
      <c r="F1032" s="65" t="s">
        <v>121</v>
      </c>
      <c r="G1032" s="378" t="s">
        <v>481</v>
      </c>
      <c r="H1032" s="65" t="s">
        <v>120</v>
      </c>
      <c r="I1032" s="66">
        <v>1000</v>
      </c>
      <c r="J1032" s="66">
        <f>K1032-I1032</f>
        <v>0</v>
      </c>
      <c r="K1032" s="66">
        <v>1000</v>
      </c>
      <c r="L1032" s="60">
        <v>1000</v>
      </c>
      <c r="M1032" s="60">
        <v>1000</v>
      </c>
      <c r="N1032" s="49"/>
    </row>
    <row r="1033" spans="1:18" ht="20.100000000000001" hidden="1" customHeight="1" x14ac:dyDescent="0.25">
      <c r="A1033" s="342"/>
      <c r="B1033" s="342"/>
      <c r="C1033" s="342"/>
      <c r="D1033" s="342"/>
      <c r="E1033" s="343"/>
      <c r="F1033" s="65" t="s">
        <v>122</v>
      </c>
      <c r="G1033" s="378" t="s">
        <v>481</v>
      </c>
      <c r="H1033" s="65" t="s">
        <v>123</v>
      </c>
      <c r="I1033" s="66">
        <v>2000</v>
      </c>
      <c r="J1033" s="66">
        <f>K1033-I1033</f>
        <v>0</v>
      </c>
      <c r="K1033" s="66">
        <v>2000</v>
      </c>
      <c r="L1033" s="60">
        <v>2000</v>
      </c>
      <c r="M1033" s="60">
        <v>2000</v>
      </c>
      <c r="N1033" s="49"/>
    </row>
    <row r="1034" spans="1:18" ht="30" hidden="1" customHeight="1" x14ac:dyDescent="0.25">
      <c r="A1034" s="342"/>
      <c r="B1034" s="342"/>
      <c r="C1034" s="342"/>
      <c r="D1034" s="342"/>
      <c r="E1034" s="343" t="s">
        <v>124</v>
      </c>
      <c r="F1034" s="65"/>
      <c r="G1034" s="378" t="s">
        <v>481</v>
      </c>
      <c r="H1034" s="65" t="s">
        <v>125</v>
      </c>
      <c r="I1034" s="66"/>
      <c r="J1034" s="66"/>
      <c r="K1034" s="66"/>
      <c r="L1034" s="60"/>
      <c r="M1034" s="60"/>
      <c r="N1034" s="49"/>
    </row>
    <row r="1035" spans="1:18" ht="30" hidden="1" customHeight="1" x14ac:dyDescent="0.25">
      <c r="A1035" s="342"/>
      <c r="B1035" s="342"/>
      <c r="C1035" s="342"/>
      <c r="D1035" s="342"/>
      <c r="E1035" s="343"/>
      <c r="F1035" s="65" t="s">
        <v>126</v>
      </c>
      <c r="G1035" s="378" t="s">
        <v>481</v>
      </c>
      <c r="H1035" s="65" t="s">
        <v>125</v>
      </c>
      <c r="I1035" s="66"/>
      <c r="J1035" s="66"/>
      <c r="K1035" s="66"/>
      <c r="L1035" s="60"/>
      <c r="M1035" s="60"/>
      <c r="N1035" s="49"/>
    </row>
    <row r="1036" spans="1:18" ht="31.5" hidden="1" customHeight="1" x14ac:dyDescent="0.25">
      <c r="A1036" s="342"/>
      <c r="B1036" s="342"/>
      <c r="C1036" s="342"/>
      <c r="D1036" s="342"/>
      <c r="E1036" s="343" t="s">
        <v>127</v>
      </c>
      <c r="F1036" s="65"/>
      <c r="G1036" s="378" t="s">
        <v>481</v>
      </c>
      <c r="H1036" s="65" t="s">
        <v>128</v>
      </c>
      <c r="I1036" s="66">
        <f>I1037</f>
        <v>500</v>
      </c>
      <c r="J1036" s="66">
        <f>J1037</f>
        <v>0</v>
      </c>
      <c r="K1036" s="66">
        <f>K1037</f>
        <v>500</v>
      </c>
      <c r="L1036" s="60">
        <f>L1037</f>
        <v>500</v>
      </c>
      <c r="M1036" s="60">
        <f>M1037</f>
        <v>500</v>
      </c>
      <c r="N1036" s="49"/>
      <c r="O1036" s="29"/>
      <c r="P1036" s="29"/>
      <c r="Q1036" s="29"/>
      <c r="R1036" s="29"/>
    </row>
    <row r="1037" spans="1:18" ht="20.100000000000001" hidden="1" customHeight="1" x14ac:dyDescent="0.25">
      <c r="A1037" s="342"/>
      <c r="B1037" s="342"/>
      <c r="C1037" s="342"/>
      <c r="D1037" s="342"/>
      <c r="E1037" s="343"/>
      <c r="F1037" s="65" t="s">
        <v>129</v>
      </c>
      <c r="G1037" s="378" t="s">
        <v>481</v>
      </c>
      <c r="H1037" s="65" t="s">
        <v>128</v>
      </c>
      <c r="I1037" s="66">
        <v>500</v>
      </c>
      <c r="J1037" s="66">
        <f>K1037-I1037</f>
        <v>0</v>
      </c>
      <c r="K1037" s="66">
        <v>500</v>
      </c>
      <c r="L1037" s="60">
        <v>500</v>
      </c>
      <c r="M1037" s="60">
        <v>500</v>
      </c>
      <c r="N1037" s="49"/>
      <c r="O1037" s="29"/>
      <c r="P1037" s="29"/>
      <c r="Q1037" s="29"/>
      <c r="R1037" s="29"/>
    </row>
    <row r="1038" spans="1:18" ht="20.100000000000001" hidden="1" customHeight="1" x14ac:dyDescent="0.25">
      <c r="A1038" s="342"/>
      <c r="B1038" s="342"/>
      <c r="C1038" s="342"/>
      <c r="D1038" s="342"/>
      <c r="E1038" s="343" t="s">
        <v>130</v>
      </c>
      <c r="F1038" s="65"/>
      <c r="G1038" s="378" t="s">
        <v>481</v>
      </c>
      <c r="H1038" s="65" t="s">
        <v>131</v>
      </c>
      <c r="I1038" s="66">
        <f>I1039</f>
        <v>2500</v>
      </c>
      <c r="J1038" s="66">
        <f>J1039</f>
        <v>0</v>
      </c>
      <c r="K1038" s="66">
        <f>K1039</f>
        <v>2500</v>
      </c>
      <c r="L1038" s="60">
        <v>2500</v>
      </c>
      <c r="M1038" s="60">
        <v>2500</v>
      </c>
      <c r="N1038" s="49"/>
      <c r="O1038" s="29"/>
      <c r="P1038" s="29"/>
      <c r="Q1038" s="29"/>
      <c r="R1038" s="29"/>
    </row>
    <row r="1039" spans="1:18" ht="20.100000000000001" hidden="1" customHeight="1" x14ac:dyDescent="0.25">
      <c r="A1039" s="342"/>
      <c r="B1039" s="342"/>
      <c r="C1039" s="342"/>
      <c r="D1039" s="342"/>
      <c r="E1039" s="343"/>
      <c r="F1039" s="65" t="s">
        <v>132</v>
      </c>
      <c r="G1039" s="378" t="s">
        <v>481</v>
      </c>
      <c r="H1039" s="65" t="s">
        <v>131</v>
      </c>
      <c r="I1039" s="66">
        <v>2500</v>
      </c>
      <c r="J1039" s="66">
        <f>K1039-I1039</f>
        <v>0</v>
      </c>
      <c r="K1039" s="66">
        <v>2500</v>
      </c>
      <c r="L1039" s="60">
        <v>2000</v>
      </c>
      <c r="M1039" s="60">
        <v>2000</v>
      </c>
      <c r="N1039" s="49"/>
      <c r="O1039" s="29"/>
      <c r="P1039" s="29"/>
      <c r="Q1039" s="29"/>
      <c r="R1039" s="29"/>
    </row>
    <row r="1040" spans="1:18" ht="20.100000000000001" hidden="1" customHeight="1" x14ac:dyDescent="0.25">
      <c r="A1040" s="342"/>
      <c r="B1040" s="342"/>
      <c r="C1040" s="342"/>
      <c r="D1040" s="342">
        <v>3222</v>
      </c>
      <c r="E1040" s="342"/>
      <c r="F1040" s="57"/>
      <c r="G1040" s="378" t="s">
        <v>481</v>
      </c>
      <c r="H1040" s="58" t="s">
        <v>29</v>
      </c>
      <c r="I1040" s="59">
        <f>I1041+I1043</f>
        <v>2100</v>
      </c>
      <c r="J1040" s="59">
        <f>J1041+J1043</f>
        <v>0</v>
      </c>
      <c r="K1040" s="59">
        <f>K1041+K1043</f>
        <v>2100</v>
      </c>
      <c r="L1040" s="60">
        <f>L1041+L1043</f>
        <v>4000</v>
      </c>
      <c r="M1040" s="60">
        <f>M1041+M1043</f>
        <v>4000</v>
      </c>
      <c r="N1040" s="49"/>
      <c r="O1040" s="29"/>
      <c r="P1040" s="29"/>
      <c r="Q1040" s="29"/>
      <c r="R1040" s="29"/>
    </row>
    <row r="1041" spans="1:18" ht="20.100000000000001" hidden="1" customHeight="1" x14ac:dyDescent="0.25">
      <c r="A1041" s="342"/>
      <c r="B1041" s="342"/>
      <c r="C1041" s="342"/>
      <c r="D1041" s="342"/>
      <c r="E1041" s="343" t="s">
        <v>136</v>
      </c>
      <c r="F1041" s="65"/>
      <c r="G1041" s="378" t="s">
        <v>481</v>
      </c>
      <c r="H1041" s="65" t="s">
        <v>137</v>
      </c>
      <c r="I1041" s="66">
        <f>I1042</f>
        <v>0</v>
      </c>
      <c r="J1041" s="66">
        <f>J1042</f>
        <v>0</v>
      </c>
      <c r="K1041" s="66">
        <f>K1042</f>
        <v>0</v>
      </c>
      <c r="L1041" s="60">
        <f>L1042</f>
        <v>500</v>
      </c>
      <c r="M1041" s="60">
        <f>M1042</f>
        <v>500</v>
      </c>
      <c r="N1041" s="49"/>
      <c r="O1041" s="29"/>
      <c r="P1041" s="29"/>
      <c r="Q1041" s="29"/>
      <c r="R1041" s="29"/>
    </row>
    <row r="1042" spans="1:18" ht="20.100000000000001" hidden="1" customHeight="1" x14ac:dyDescent="0.25">
      <c r="A1042" s="342"/>
      <c r="B1042" s="342"/>
      <c r="C1042" s="342"/>
      <c r="D1042" s="342"/>
      <c r="E1042" s="343"/>
      <c r="F1042" s="65" t="s">
        <v>138</v>
      </c>
      <c r="G1042" s="378" t="s">
        <v>481</v>
      </c>
      <c r="H1042" s="65" t="s">
        <v>137</v>
      </c>
      <c r="I1042" s="66">
        <v>0</v>
      </c>
      <c r="J1042" s="66">
        <f>K1042-I1042</f>
        <v>0</v>
      </c>
      <c r="K1042" s="66">
        <v>0</v>
      </c>
      <c r="L1042" s="60">
        <v>500</v>
      </c>
      <c r="M1042" s="60">
        <v>500</v>
      </c>
      <c r="N1042" s="49"/>
      <c r="O1042" s="29"/>
      <c r="P1042" s="29"/>
      <c r="Q1042" s="29"/>
      <c r="R1042" s="29"/>
    </row>
    <row r="1043" spans="1:18" ht="20.100000000000001" hidden="1" customHeight="1" x14ac:dyDescent="0.25">
      <c r="A1043" s="342"/>
      <c r="B1043" s="342"/>
      <c r="C1043" s="342"/>
      <c r="D1043" s="342"/>
      <c r="E1043" s="343" t="s">
        <v>139</v>
      </c>
      <c r="F1043" s="65"/>
      <c r="G1043" s="378" t="s">
        <v>481</v>
      </c>
      <c r="H1043" s="65" t="s">
        <v>140</v>
      </c>
      <c r="I1043" s="66">
        <f>I1044</f>
        <v>2100</v>
      </c>
      <c r="J1043" s="66">
        <f>J1044</f>
        <v>0</v>
      </c>
      <c r="K1043" s="66">
        <f>K1044</f>
        <v>2100</v>
      </c>
      <c r="L1043" s="60">
        <f>L1044</f>
        <v>3500</v>
      </c>
      <c r="M1043" s="60">
        <f>M1044</f>
        <v>3500</v>
      </c>
      <c r="N1043" s="49"/>
      <c r="O1043" s="29"/>
      <c r="P1043" s="29"/>
      <c r="Q1043" s="29"/>
      <c r="R1043" s="29"/>
    </row>
    <row r="1044" spans="1:18" ht="20.100000000000001" hidden="1" customHeight="1" x14ac:dyDescent="0.25">
      <c r="A1044" s="342"/>
      <c r="B1044" s="342"/>
      <c r="C1044" s="342"/>
      <c r="D1044" s="342"/>
      <c r="E1044" s="343"/>
      <c r="F1044" s="65" t="s">
        <v>141</v>
      </c>
      <c r="G1044" s="378" t="s">
        <v>481</v>
      </c>
      <c r="H1044" s="65" t="s">
        <v>140</v>
      </c>
      <c r="I1044" s="66">
        <v>2100</v>
      </c>
      <c r="J1044" s="66">
        <f>K1044-I1044</f>
        <v>0</v>
      </c>
      <c r="K1044" s="66">
        <v>2100</v>
      </c>
      <c r="L1044" s="60">
        <v>3500</v>
      </c>
      <c r="M1044" s="60">
        <v>3500</v>
      </c>
      <c r="N1044" s="49"/>
      <c r="O1044" s="29"/>
      <c r="P1044" s="29"/>
      <c r="Q1044" s="29"/>
      <c r="R1044" s="29"/>
    </row>
    <row r="1045" spans="1:18" ht="20.100000000000001" hidden="1" customHeight="1" x14ac:dyDescent="0.25">
      <c r="A1045" s="342"/>
      <c r="B1045" s="342"/>
      <c r="C1045" s="342"/>
      <c r="D1045" s="349">
        <v>3223</v>
      </c>
      <c r="E1045" s="349"/>
      <c r="F1045" s="76"/>
      <c r="G1045" s="378" t="s">
        <v>481</v>
      </c>
      <c r="H1045" s="99" t="s">
        <v>30</v>
      </c>
      <c r="I1045" s="66">
        <f>I1046+I1049+I1051</f>
        <v>8500</v>
      </c>
      <c r="J1045" s="66">
        <f>J1046+J1049+J1051</f>
        <v>700</v>
      </c>
      <c r="K1045" s="66">
        <f>K1046+K1049+K1051</f>
        <v>9200</v>
      </c>
      <c r="L1045" s="60">
        <f>L1046+L1049</f>
        <v>8500</v>
      </c>
      <c r="M1045" s="60">
        <f>M1046+M1049</f>
        <v>8500</v>
      </c>
      <c r="N1045" s="49"/>
      <c r="O1045" s="29"/>
      <c r="P1045" s="29"/>
      <c r="Q1045" s="29"/>
      <c r="R1045" s="29"/>
    </row>
    <row r="1046" spans="1:18" ht="20.100000000000001" hidden="1" customHeight="1" x14ac:dyDescent="0.25">
      <c r="A1046" s="342"/>
      <c r="B1046" s="342"/>
      <c r="C1046" s="342"/>
      <c r="D1046" s="349"/>
      <c r="E1046" s="343" t="s">
        <v>142</v>
      </c>
      <c r="F1046" s="65"/>
      <c r="G1046" s="378" t="s">
        <v>481</v>
      </c>
      <c r="H1046" s="65" t="s">
        <v>143</v>
      </c>
      <c r="I1046" s="66">
        <f>I1047+I1048</f>
        <v>4000</v>
      </c>
      <c r="J1046" s="66">
        <f>J1047+J1048</f>
        <v>0</v>
      </c>
      <c r="K1046" s="66">
        <f>K1047+K1048</f>
        <v>4000</v>
      </c>
      <c r="L1046" s="60">
        <f>L1047+L1048</f>
        <v>4000</v>
      </c>
      <c r="M1046" s="60">
        <f>M1047+M1048</f>
        <v>4000</v>
      </c>
      <c r="N1046" s="49"/>
      <c r="O1046" s="29"/>
      <c r="P1046" s="29"/>
      <c r="Q1046" s="29"/>
      <c r="R1046" s="29"/>
    </row>
    <row r="1047" spans="1:18" ht="20.100000000000001" hidden="1" customHeight="1" x14ac:dyDescent="0.25">
      <c r="A1047" s="342"/>
      <c r="B1047" s="342"/>
      <c r="C1047" s="342"/>
      <c r="D1047" s="349"/>
      <c r="E1047" s="343"/>
      <c r="F1047" s="65" t="s">
        <v>144</v>
      </c>
      <c r="G1047" s="378" t="s">
        <v>481</v>
      </c>
      <c r="H1047" s="65" t="s">
        <v>143</v>
      </c>
      <c r="I1047" s="66">
        <v>2000</v>
      </c>
      <c r="J1047" s="66">
        <f>K1047-I1047</f>
        <v>0</v>
      </c>
      <c r="K1047" s="66">
        <v>2000</v>
      </c>
      <c r="L1047" s="60">
        <v>2000</v>
      </c>
      <c r="M1047" s="60">
        <v>2000</v>
      </c>
      <c r="N1047" s="49"/>
      <c r="O1047" s="29"/>
      <c r="P1047" s="29"/>
      <c r="Q1047" s="29"/>
      <c r="R1047" s="29"/>
    </row>
    <row r="1048" spans="1:18" ht="20.100000000000001" hidden="1" customHeight="1" x14ac:dyDescent="0.25">
      <c r="A1048" s="342"/>
      <c r="B1048" s="342"/>
      <c r="C1048" s="342"/>
      <c r="D1048" s="349"/>
      <c r="E1048" s="343"/>
      <c r="F1048" s="65" t="s">
        <v>145</v>
      </c>
      <c r="G1048" s="378" t="s">
        <v>481</v>
      </c>
      <c r="H1048" s="65" t="s">
        <v>325</v>
      </c>
      <c r="I1048" s="66">
        <v>2000</v>
      </c>
      <c r="J1048" s="66">
        <f>K1048-I1048</f>
        <v>0</v>
      </c>
      <c r="K1048" s="66">
        <v>2000</v>
      </c>
      <c r="L1048" s="60">
        <v>2000</v>
      </c>
      <c r="M1048" s="60">
        <v>2000</v>
      </c>
      <c r="N1048" s="49"/>
      <c r="O1048" s="29"/>
      <c r="P1048" s="29"/>
      <c r="Q1048" s="29"/>
      <c r="R1048" s="29"/>
    </row>
    <row r="1049" spans="1:18" ht="20.100000000000001" hidden="1" customHeight="1" x14ac:dyDescent="0.25">
      <c r="A1049" s="342"/>
      <c r="B1049" s="342"/>
      <c r="C1049" s="342"/>
      <c r="D1049" s="349"/>
      <c r="E1049" s="343" t="s">
        <v>147</v>
      </c>
      <c r="F1049" s="65"/>
      <c r="G1049" s="378" t="s">
        <v>481</v>
      </c>
      <c r="H1049" s="65" t="s">
        <v>148</v>
      </c>
      <c r="I1049" s="66">
        <f>I1050</f>
        <v>4500</v>
      </c>
      <c r="J1049" s="66">
        <f>J1050</f>
        <v>0</v>
      </c>
      <c r="K1049" s="66">
        <f>K1050</f>
        <v>4500</v>
      </c>
      <c r="L1049" s="60">
        <f>L1050</f>
        <v>4500</v>
      </c>
      <c r="M1049" s="60">
        <f>M1050</f>
        <v>4500</v>
      </c>
      <c r="N1049" s="49"/>
      <c r="O1049" s="29"/>
      <c r="P1049" s="29"/>
      <c r="Q1049" s="29"/>
      <c r="R1049" s="29"/>
    </row>
    <row r="1050" spans="1:18" ht="20.100000000000001" hidden="1" customHeight="1" x14ac:dyDescent="0.25">
      <c r="A1050" s="342"/>
      <c r="B1050" s="342"/>
      <c r="C1050" s="342"/>
      <c r="D1050" s="349"/>
      <c r="E1050" s="343"/>
      <c r="F1050" s="65" t="s">
        <v>149</v>
      </c>
      <c r="G1050" s="378" t="s">
        <v>481</v>
      </c>
      <c r="H1050" s="65" t="s">
        <v>148</v>
      </c>
      <c r="I1050" s="66">
        <v>4500</v>
      </c>
      <c r="J1050" s="66">
        <f>K1050-I1050</f>
        <v>0</v>
      </c>
      <c r="K1050" s="66">
        <v>4500</v>
      </c>
      <c r="L1050" s="60">
        <v>4500</v>
      </c>
      <c r="M1050" s="60">
        <v>4500</v>
      </c>
      <c r="N1050" s="49"/>
      <c r="O1050" s="29"/>
      <c r="P1050" s="29"/>
      <c r="Q1050" s="29"/>
      <c r="R1050" s="29"/>
    </row>
    <row r="1051" spans="1:18" ht="20.100000000000001" hidden="1" customHeight="1" x14ac:dyDescent="0.25">
      <c r="A1051" s="342"/>
      <c r="B1051" s="342"/>
      <c r="C1051" s="342"/>
      <c r="D1051" s="349"/>
      <c r="E1051" s="343" t="s">
        <v>150</v>
      </c>
      <c r="F1051" s="65"/>
      <c r="G1051" s="378" t="s">
        <v>481</v>
      </c>
      <c r="H1051" s="65" t="s">
        <v>151</v>
      </c>
      <c r="I1051" s="66">
        <f>I1052</f>
        <v>0</v>
      </c>
      <c r="J1051" s="66">
        <f t="shared" ref="J1051:K1051" si="191">J1052</f>
        <v>700</v>
      </c>
      <c r="K1051" s="66">
        <f t="shared" si="191"/>
        <v>700</v>
      </c>
      <c r="L1051" s="54"/>
      <c r="M1051" s="54"/>
      <c r="N1051" s="49"/>
      <c r="O1051" s="29"/>
      <c r="P1051" s="29"/>
      <c r="Q1051" s="29"/>
      <c r="R1051" s="29"/>
    </row>
    <row r="1052" spans="1:18" ht="20.100000000000001" hidden="1" customHeight="1" x14ac:dyDescent="0.25">
      <c r="A1052" s="342"/>
      <c r="B1052" s="342"/>
      <c r="C1052" s="342"/>
      <c r="D1052" s="349"/>
      <c r="E1052" s="343"/>
      <c r="F1052" s="65" t="s">
        <v>152</v>
      </c>
      <c r="G1052" s="378" t="s">
        <v>481</v>
      </c>
      <c r="H1052" s="65" t="s">
        <v>151</v>
      </c>
      <c r="I1052" s="66">
        <v>0</v>
      </c>
      <c r="J1052" s="66">
        <f>K1052-I1052</f>
        <v>700</v>
      </c>
      <c r="K1052" s="66">
        <v>700</v>
      </c>
      <c r="L1052" s="54"/>
      <c r="M1052" s="54"/>
      <c r="N1052" s="49"/>
    </row>
    <row r="1053" spans="1:18" s="280" customFormat="1" ht="20.100000000000001" customHeight="1" x14ac:dyDescent="0.25">
      <c r="A1053" s="341"/>
      <c r="B1053" s="341"/>
      <c r="C1053" s="341">
        <v>323</v>
      </c>
      <c r="D1053" s="347"/>
      <c r="E1053" s="347"/>
      <c r="F1053" s="74"/>
      <c r="G1053" s="378" t="s">
        <v>481</v>
      </c>
      <c r="H1053" s="75" t="s">
        <v>34</v>
      </c>
      <c r="I1053" s="47">
        <f>I1054+I1063+I1066+I1079+I1087+I1090</f>
        <v>30800</v>
      </c>
      <c r="J1053" s="47">
        <f>J1054+J1063+J1066+J1079+J1087+J1090</f>
        <v>-2350</v>
      </c>
      <c r="K1053" s="47">
        <f>K1054+K1063+K1066+K1079+K1087+K1090</f>
        <v>28450</v>
      </c>
      <c r="L1053" s="277">
        <f>L1054+L1063+L1066+L1079+L1087+L1090</f>
        <v>29700</v>
      </c>
      <c r="M1053" s="277">
        <f>M1054+M1063+M1066+M1079+M1087+M1090</f>
        <v>29700</v>
      </c>
      <c r="N1053" s="49"/>
      <c r="O1053" s="278"/>
      <c r="P1053" s="279"/>
      <c r="Q1053" s="279"/>
      <c r="R1053" s="279"/>
    </row>
    <row r="1054" spans="1:18" ht="20.100000000000001" hidden="1" customHeight="1" x14ac:dyDescent="0.25">
      <c r="A1054" s="342"/>
      <c r="B1054" s="342"/>
      <c r="C1054" s="342"/>
      <c r="D1054" s="358">
        <v>3231</v>
      </c>
      <c r="E1054" s="358"/>
      <c r="F1054" s="108"/>
      <c r="G1054" s="378" t="s">
        <v>481</v>
      </c>
      <c r="H1054" s="99" t="s">
        <v>167</v>
      </c>
      <c r="I1054" s="59">
        <f t="shared" ref="I1054:M1055" si="192">I1055</f>
        <v>3500</v>
      </c>
      <c r="J1054" s="59">
        <f t="shared" si="192"/>
        <v>0</v>
      </c>
      <c r="K1054" s="59">
        <f t="shared" si="192"/>
        <v>3500</v>
      </c>
      <c r="L1054" s="60">
        <f t="shared" si="192"/>
        <v>3500</v>
      </c>
      <c r="M1054" s="60">
        <f t="shared" si="192"/>
        <v>3500</v>
      </c>
      <c r="N1054" s="49"/>
    </row>
    <row r="1055" spans="1:18" ht="20.100000000000001" hidden="1" customHeight="1" x14ac:dyDescent="0.25">
      <c r="A1055" s="342"/>
      <c r="B1055" s="342"/>
      <c r="C1055" s="342"/>
      <c r="D1055" s="358"/>
      <c r="E1055" s="343" t="s">
        <v>168</v>
      </c>
      <c r="F1055" s="65"/>
      <c r="G1055" s="378" t="s">
        <v>481</v>
      </c>
      <c r="H1055" s="65" t="s">
        <v>169</v>
      </c>
      <c r="I1055" s="66">
        <f t="shared" si="192"/>
        <v>3500</v>
      </c>
      <c r="J1055" s="66">
        <f t="shared" si="192"/>
        <v>0</v>
      </c>
      <c r="K1055" s="66">
        <f t="shared" si="192"/>
        <v>3500</v>
      </c>
      <c r="L1055" s="60">
        <f t="shared" si="192"/>
        <v>3500</v>
      </c>
      <c r="M1055" s="60">
        <f t="shared" si="192"/>
        <v>3500</v>
      </c>
      <c r="N1055" s="49"/>
    </row>
    <row r="1056" spans="1:18" ht="20.100000000000001" hidden="1" customHeight="1" x14ac:dyDescent="0.25">
      <c r="A1056" s="342"/>
      <c r="B1056" s="342"/>
      <c r="C1056" s="342"/>
      <c r="D1056" s="358"/>
      <c r="E1056" s="343"/>
      <c r="F1056" s="65" t="s">
        <v>170</v>
      </c>
      <c r="G1056" s="378" t="s">
        <v>481</v>
      </c>
      <c r="H1056" s="65" t="s">
        <v>169</v>
      </c>
      <c r="I1056" s="66">
        <v>3500</v>
      </c>
      <c r="J1056" s="66">
        <f>K1056-I1056</f>
        <v>0</v>
      </c>
      <c r="K1056" s="66">
        <v>3500</v>
      </c>
      <c r="L1056" s="60">
        <v>3500</v>
      </c>
      <c r="M1056" s="60">
        <v>3500</v>
      </c>
      <c r="N1056" s="49"/>
    </row>
    <row r="1057" spans="1:18" ht="20.100000000000001" hidden="1" customHeight="1" x14ac:dyDescent="0.25">
      <c r="A1057" s="342"/>
      <c r="B1057" s="342"/>
      <c r="C1057" s="342"/>
      <c r="D1057" s="358"/>
      <c r="E1057" s="343" t="s">
        <v>171</v>
      </c>
      <c r="F1057" s="65"/>
      <c r="G1057" s="378" t="s">
        <v>481</v>
      </c>
      <c r="H1057" s="65" t="s">
        <v>172</v>
      </c>
      <c r="I1057" s="66"/>
      <c r="J1057" s="66"/>
      <c r="K1057" s="66"/>
      <c r="L1057" s="60"/>
      <c r="M1057" s="60"/>
      <c r="N1057" s="49"/>
      <c r="O1057" s="25"/>
      <c r="P1057" s="25"/>
      <c r="Q1057" s="29"/>
      <c r="R1057" s="29"/>
    </row>
    <row r="1058" spans="1:18" ht="20.100000000000001" hidden="1" customHeight="1" x14ac:dyDescent="0.25">
      <c r="A1058" s="342"/>
      <c r="B1058" s="342"/>
      <c r="C1058" s="342"/>
      <c r="D1058" s="358"/>
      <c r="E1058" s="343"/>
      <c r="F1058" s="65" t="s">
        <v>173</v>
      </c>
      <c r="G1058" s="378" t="s">
        <v>481</v>
      </c>
      <c r="H1058" s="65" t="s">
        <v>172</v>
      </c>
      <c r="I1058" s="66"/>
      <c r="J1058" s="66"/>
      <c r="K1058" s="66"/>
      <c r="L1058" s="60"/>
      <c r="M1058" s="60"/>
      <c r="N1058" s="49"/>
      <c r="O1058" s="25"/>
      <c r="P1058" s="25"/>
      <c r="Q1058" s="29"/>
      <c r="R1058" s="29"/>
    </row>
    <row r="1059" spans="1:18" ht="20.100000000000001" hidden="1" customHeight="1" x14ac:dyDescent="0.25">
      <c r="A1059" s="342"/>
      <c r="B1059" s="342"/>
      <c r="C1059" s="342"/>
      <c r="D1059" s="358"/>
      <c r="E1059" s="343" t="s">
        <v>174</v>
      </c>
      <c r="F1059" s="65"/>
      <c r="G1059" s="378" t="s">
        <v>481</v>
      </c>
      <c r="H1059" s="65" t="s">
        <v>175</v>
      </c>
      <c r="I1059" s="66"/>
      <c r="J1059" s="66"/>
      <c r="K1059" s="66"/>
      <c r="L1059" s="60"/>
      <c r="M1059" s="60"/>
      <c r="N1059" s="49"/>
      <c r="O1059" s="25"/>
      <c r="P1059" s="25"/>
      <c r="Q1059" s="29"/>
      <c r="R1059" s="29"/>
    </row>
    <row r="1060" spans="1:18" ht="20.100000000000001" hidden="1" customHeight="1" x14ac:dyDescent="0.25">
      <c r="A1060" s="342"/>
      <c r="B1060" s="342"/>
      <c r="C1060" s="342"/>
      <c r="D1060" s="358"/>
      <c r="E1060" s="343"/>
      <c r="F1060" s="65" t="s">
        <v>176</v>
      </c>
      <c r="G1060" s="378" t="s">
        <v>481</v>
      </c>
      <c r="H1060" s="65" t="s">
        <v>175</v>
      </c>
      <c r="I1060" s="66"/>
      <c r="J1060" s="66"/>
      <c r="K1060" s="66"/>
      <c r="L1060" s="60"/>
      <c r="M1060" s="60"/>
      <c r="N1060" s="49"/>
      <c r="O1060" s="25"/>
      <c r="P1060" s="25"/>
      <c r="Q1060" s="29"/>
      <c r="R1060" s="29"/>
    </row>
    <row r="1061" spans="1:18" ht="20.100000000000001" hidden="1" customHeight="1" x14ac:dyDescent="0.25">
      <c r="A1061" s="342"/>
      <c r="B1061" s="342"/>
      <c r="C1061" s="342"/>
      <c r="D1061" s="358"/>
      <c r="E1061" s="343" t="s">
        <v>177</v>
      </c>
      <c r="F1061" s="65"/>
      <c r="G1061" s="378" t="s">
        <v>481</v>
      </c>
      <c r="H1061" s="65" t="s">
        <v>178</v>
      </c>
      <c r="I1061" s="66"/>
      <c r="J1061" s="66"/>
      <c r="K1061" s="66"/>
      <c r="L1061" s="60"/>
      <c r="M1061" s="60"/>
      <c r="N1061" s="49"/>
      <c r="O1061" s="25"/>
      <c r="P1061" s="25"/>
      <c r="Q1061" s="29"/>
      <c r="R1061" s="29"/>
    </row>
    <row r="1062" spans="1:18" ht="20.100000000000001" hidden="1" customHeight="1" x14ac:dyDescent="0.25">
      <c r="A1062" s="342"/>
      <c r="B1062" s="342"/>
      <c r="C1062" s="342"/>
      <c r="D1062" s="358"/>
      <c r="E1062" s="343"/>
      <c r="F1062" s="65" t="s">
        <v>179</v>
      </c>
      <c r="G1062" s="378" t="s">
        <v>481</v>
      </c>
      <c r="H1062" s="65" t="s">
        <v>178</v>
      </c>
      <c r="I1062" s="66"/>
      <c r="J1062" s="66"/>
      <c r="K1062" s="66"/>
      <c r="L1062" s="60"/>
      <c r="M1062" s="60"/>
      <c r="N1062" s="49"/>
      <c r="O1062" s="25"/>
      <c r="P1062" s="25"/>
      <c r="Q1062" s="29"/>
      <c r="R1062" s="29"/>
    </row>
    <row r="1063" spans="1:18" ht="20.100000000000001" hidden="1" customHeight="1" x14ac:dyDescent="0.25">
      <c r="A1063" s="342"/>
      <c r="B1063" s="342"/>
      <c r="C1063" s="342"/>
      <c r="D1063" s="349">
        <v>3233</v>
      </c>
      <c r="E1063" s="349"/>
      <c r="F1063" s="76"/>
      <c r="G1063" s="378" t="s">
        <v>481</v>
      </c>
      <c r="H1063" s="65" t="s">
        <v>37</v>
      </c>
      <c r="I1063" s="66">
        <f>I1064</f>
        <v>2350</v>
      </c>
      <c r="J1063" s="66">
        <f>J1064</f>
        <v>-2350</v>
      </c>
      <c r="K1063" s="66">
        <f>K1064</f>
        <v>0</v>
      </c>
      <c r="L1063" s="60">
        <f>L1064</f>
        <v>2350</v>
      </c>
      <c r="M1063" s="60">
        <f>M1064</f>
        <v>2350</v>
      </c>
      <c r="N1063" s="49"/>
      <c r="O1063" s="25"/>
      <c r="P1063" s="25"/>
      <c r="Q1063" s="29"/>
      <c r="R1063" s="29"/>
    </row>
    <row r="1064" spans="1:18" ht="20.100000000000001" hidden="1" customHeight="1" x14ac:dyDescent="0.25">
      <c r="A1064" s="342"/>
      <c r="B1064" s="342"/>
      <c r="C1064" s="342"/>
      <c r="D1064" s="349"/>
      <c r="E1064" s="343" t="s">
        <v>183</v>
      </c>
      <c r="F1064" s="65"/>
      <c r="G1064" s="378" t="s">
        <v>481</v>
      </c>
      <c r="H1064" s="65" t="s">
        <v>184</v>
      </c>
      <c r="I1064" s="66">
        <f>I1065</f>
        <v>2350</v>
      </c>
      <c r="J1064" s="66">
        <f>J1065</f>
        <v>-2350</v>
      </c>
      <c r="K1064" s="66">
        <f>K1065</f>
        <v>0</v>
      </c>
      <c r="L1064" s="60">
        <v>2350</v>
      </c>
      <c r="M1064" s="60">
        <v>2350</v>
      </c>
      <c r="N1064" s="49"/>
      <c r="O1064" s="25"/>
      <c r="P1064" s="25"/>
      <c r="Q1064" s="29"/>
      <c r="R1064" s="29"/>
    </row>
    <row r="1065" spans="1:18" ht="20.100000000000001" hidden="1" customHeight="1" x14ac:dyDescent="0.25">
      <c r="A1065" s="342"/>
      <c r="B1065" s="342"/>
      <c r="C1065" s="342"/>
      <c r="D1065" s="349"/>
      <c r="E1065" s="343"/>
      <c r="F1065" s="320" t="s">
        <v>185</v>
      </c>
      <c r="G1065" s="378" t="s">
        <v>481</v>
      </c>
      <c r="H1065" s="65" t="s">
        <v>184</v>
      </c>
      <c r="I1065" s="323">
        <v>2350</v>
      </c>
      <c r="J1065" s="66">
        <f>K1065-I1065</f>
        <v>-2350</v>
      </c>
      <c r="K1065" s="322">
        <v>0</v>
      </c>
      <c r="L1065" s="60">
        <v>6000</v>
      </c>
      <c r="M1065" s="60">
        <v>6000</v>
      </c>
      <c r="N1065" s="49"/>
      <c r="O1065" s="25"/>
      <c r="P1065" s="25"/>
      <c r="Q1065" s="29"/>
      <c r="R1065" s="29"/>
    </row>
    <row r="1066" spans="1:18" ht="20.100000000000001" hidden="1" customHeight="1" x14ac:dyDescent="0.25">
      <c r="A1066" s="342"/>
      <c r="B1066" s="342"/>
      <c r="C1066" s="342"/>
      <c r="D1066" s="358">
        <v>3234</v>
      </c>
      <c r="E1066" s="358"/>
      <c r="F1066" s="108"/>
      <c r="G1066" s="378" t="s">
        <v>481</v>
      </c>
      <c r="H1066" s="99" t="s">
        <v>38</v>
      </c>
      <c r="I1066" s="59">
        <f>I1067+I1069+I1071</f>
        <v>2700</v>
      </c>
      <c r="J1066" s="59">
        <f>J1067+J1069+J1071</f>
        <v>0</v>
      </c>
      <c r="K1066" s="59">
        <f>K1067+K1069+K1071</f>
        <v>2700</v>
      </c>
      <c r="L1066" s="60">
        <f>L1067+L1069+L1071</f>
        <v>2100</v>
      </c>
      <c r="M1066" s="60">
        <f>M1067+M1069+M1071</f>
        <v>2100</v>
      </c>
      <c r="N1066" s="49"/>
      <c r="O1066" s="25"/>
      <c r="P1066" s="25"/>
      <c r="Q1066" s="29"/>
      <c r="R1066" s="29"/>
    </row>
    <row r="1067" spans="1:18" ht="20.100000000000001" hidden="1" customHeight="1" x14ac:dyDescent="0.25">
      <c r="A1067" s="342"/>
      <c r="B1067" s="342"/>
      <c r="C1067" s="342"/>
      <c r="D1067" s="358"/>
      <c r="E1067" s="343" t="s">
        <v>186</v>
      </c>
      <c r="F1067" s="65"/>
      <c r="G1067" s="378" t="s">
        <v>481</v>
      </c>
      <c r="H1067" s="65" t="s">
        <v>187</v>
      </c>
      <c r="I1067" s="66">
        <f>I1068</f>
        <v>900</v>
      </c>
      <c r="J1067" s="66">
        <f>J1068</f>
        <v>0</v>
      </c>
      <c r="K1067" s="66">
        <f>K1068</f>
        <v>900</v>
      </c>
      <c r="L1067" s="60">
        <f>L1068</f>
        <v>700</v>
      </c>
      <c r="M1067" s="60">
        <f>M1068</f>
        <v>700</v>
      </c>
      <c r="N1067" s="49"/>
      <c r="O1067" s="25"/>
      <c r="P1067" s="25"/>
      <c r="Q1067" s="29"/>
      <c r="R1067" s="29"/>
    </row>
    <row r="1068" spans="1:18" ht="20.100000000000001" hidden="1" customHeight="1" x14ac:dyDescent="0.25">
      <c r="A1068" s="342"/>
      <c r="B1068" s="342"/>
      <c r="C1068" s="342"/>
      <c r="D1068" s="358"/>
      <c r="E1068" s="343"/>
      <c r="F1068" s="65" t="s">
        <v>188</v>
      </c>
      <c r="G1068" s="378" t="s">
        <v>481</v>
      </c>
      <c r="H1068" s="65" t="s">
        <v>187</v>
      </c>
      <c r="I1068" s="66">
        <v>900</v>
      </c>
      <c r="J1068" s="66">
        <f>K1068-I1068</f>
        <v>0</v>
      </c>
      <c r="K1068" s="66">
        <v>900</v>
      </c>
      <c r="L1068" s="60">
        <v>700</v>
      </c>
      <c r="M1068" s="60">
        <v>700</v>
      </c>
      <c r="N1068" s="49"/>
      <c r="O1068" s="25"/>
      <c r="P1068" s="25"/>
      <c r="Q1068" s="29"/>
      <c r="R1068" s="29"/>
    </row>
    <row r="1069" spans="1:18" ht="20.100000000000001" hidden="1" customHeight="1" x14ac:dyDescent="0.25">
      <c r="A1069" s="342"/>
      <c r="B1069" s="342"/>
      <c r="C1069" s="342"/>
      <c r="D1069" s="358"/>
      <c r="E1069" s="343" t="s">
        <v>189</v>
      </c>
      <c r="F1069" s="65"/>
      <c r="G1069" s="378" t="s">
        <v>481</v>
      </c>
      <c r="H1069" s="65" t="s">
        <v>190</v>
      </c>
      <c r="I1069" s="66">
        <f>I1070</f>
        <v>900</v>
      </c>
      <c r="J1069" s="66">
        <f>J1070</f>
        <v>0</v>
      </c>
      <c r="K1069" s="66">
        <f>K1070</f>
        <v>900</v>
      </c>
      <c r="L1069" s="60">
        <f>L1070</f>
        <v>700</v>
      </c>
      <c r="M1069" s="60">
        <f>M1070</f>
        <v>700</v>
      </c>
      <c r="N1069" s="49"/>
      <c r="O1069" s="25"/>
      <c r="P1069" s="25"/>
      <c r="Q1069" s="29"/>
      <c r="R1069" s="29"/>
    </row>
    <row r="1070" spans="1:18" ht="20.100000000000001" hidden="1" customHeight="1" x14ac:dyDescent="0.25">
      <c r="A1070" s="342"/>
      <c r="B1070" s="342"/>
      <c r="C1070" s="342"/>
      <c r="D1070" s="358"/>
      <c r="E1070" s="343"/>
      <c r="F1070" s="65" t="s">
        <v>191</v>
      </c>
      <c r="G1070" s="378" t="s">
        <v>481</v>
      </c>
      <c r="H1070" s="65" t="s">
        <v>190</v>
      </c>
      <c r="I1070" s="66">
        <v>900</v>
      </c>
      <c r="J1070" s="66">
        <f>K1070-I1070</f>
        <v>0</v>
      </c>
      <c r="K1070" s="66">
        <v>900</v>
      </c>
      <c r="L1070" s="60">
        <v>700</v>
      </c>
      <c r="M1070" s="60">
        <v>700</v>
      </c>
      <c r="N1070" s="49"/>
      <c r="O1070" s="25"/>
      <c r="P1070" s="25"/>
      <c r="Q1070" s="29"/>
      <c r="R1070" s="29"/>
    </row>
    <row r="1071" spans="1:18" ht="20.100000000000001" hidden="1" customHeight="1" x14ac:dyDescent="0.25">
      <c r="A1071" s="342"/>
      <c r="B1071" s="342"/>
      <c r="C1071" s="342"/>
      <c r="D1071" s="358"/>
      <c r="E1071" s="343" t="s">
        <v>192</v>
      </c>
      <c r="F1071" s="65"/>
      <c r="G1071" s="378" t="s">
        <v>481</v>
      </c>
      <c r="H1071" s="65" t="s">
        <v>193</v>
      </c>
      <c r="I1071" s="66">
        <f>I1072+I1073</f>
        <v>900</v>
      </c>
      <c r="J1071" s="66">
        <f>J1072+J1073</f>
        <v>0</v>
      </c>
      <c r="K1071" s="66">
        <f>K1072+K1073</f>
        <v>900</v>
      </c>
      <c r="L1071" s="60">
        <f>L1072+L1073</f>
        <v>700</v>
      </c>
      <c r="M1071" s="60">
        <f>M1072+M1073</f>
        <v>700</v>
      </c>
      <c r="N1071" s="49"/>
      <c r="O1071" s="25"/>
      <c r="P1071" s="25"/>
      <c r="Q1071" s="29"/>
      <c r="R1071" s="29"/>
    </row>
    <row r="1072" spans="1:18" ht="20.100000000000001" hidden="1" customHeight="1" x14ac:dyDescent="0.25">
      <c r="A1072" s="342"/>
      <c r="B1072" s="342"/>
      <c r="C1072" s="342"/>
      <c r="D1072" s="358"/>
      <c r="E1072" s="343"/>
      <c r="F1072" s="65" t="s">
        <v>194</v>
      </c>
      <c r="G1072" s="378" t="s">
        <v>481</v>
      </c>
      <c r="H1072" s="65" t="s">
        <v>193</v>
      </c>
      <c r="I1072" s="66">
        <v>100</v>
      </c>
      <c r="J1072" s="66">
        <f>K1072-I1072</f>
        <v>0</v>
      </c>
      <c r="K1072" s="66">
        <v>100</v>
      </c>
      <c r="L1072" s="60">
        <v>100</v>
      </c>
      <c r="M1072" s="60">
        <v>100</v>
      </c>
      <c r="N1072" s="49"/>
      <c r="O1072" s="25"/>
      <c r="P1072" s="25"/>
      <c r="Q1072" s="29"/>
      <c r="R1072" s="29"/>
    </row>
    <row r="1073" spans="1:18" ht="19.5" hidden="1" customHeight="1" x14ac:dyDescent="0.25">
      <c r="A1073" s="342"/>
      <c r="B1073" s="342"/>
      <c r="C1073" s="342"/>
      <c r="D1073" s="358"/>
      <c r="E1073" s="343"/>
      <c r="F1073" s="65" t="s">
        <v>195</v>
      </c>
      <c r="G1073" s="378" t="s">
        <v>481</v>
      </c>
      <c r="H1073" s="65" t="s">
        <v>196</v>
      </c>
      <c r="I1073" s="66">
        <v>800</v>
      </c>
      <c r="J1073" s="66">
        <f>K1073-I1073</f>
        <v>0</v>
      </c>
      <c r="K1073" s="66">
        <v>800</v>
      </c>
      <c r="L1073" s="60">
        <v>600</v>
      </c>
      <c r="M1073" s="60">
        <v>600</v>
      </c>
      <c r="N1073" s="49"/>
      <c r="O1073" s="25"/>
      <c r="P1073" s="25"/>
      <c r="Q1073" s="29"/>
      <c r="R1073" s="29"/>
    </row>
    <row r="1074" spans="1:18" s="28" customFormat="1" ht="20.100000000000001" hidden="1" customHeight="1" x14ac:dyDescent="0.25">
      <c r="A1074" s="349"/>
      <c r="B1074" s="349"/>
      <c r="C1074" s="349"/>
      <c r="D1074" s="349">
        <v>3236</v>
      </c>
      <c r="E1074" s="349"/>
      <c r="F1074" s="76"/>
      <c r="G1074" s="378" t="s">
        <v>481</v>
      </c>
      <c r="H1074" s="65" t="s">
        <v>40</v>
      </c>
      <c r="I1074" s="59"/>
      <c r="J1074" s="59"/>
      <c r="K1074" s="59"/>
      <c r="L1074" s="91"/>
      <c r="M1074" s="91"/>
      <c r="N1074" s="49"/>
      <c r="O1074" s="27"/>
      <c r="P1074" s="27"/>
    </row>
    <row r="1075" spans="1:18" s="28" customFormat="1" ht="20.100000000000001" hidden="1" customHeight="1" x14ac:dyDescent="0.25">
      <c r="A1075" s="349"/>
      <c r="B1075" s="349"/>
      <c r="C1075" s="349"/>
      <c r="D1075" s="349"/>
      <c r="E1075" s="343" t="s">
        <v>203</v>
      </c>
      <c r="F1075" s="65"/>
      <c r="G1075" s="378" t="s">
        <v>481</v>
      </c>
      <c r="H1075" s="65" t="s">
        <v>204</v>
      </c>
      <c r="I1075" s="59"/>
      <c r="J1075" s="59"/>
      <c r="K1075" s="59"/>
      <c r="L1075" s="91"/>
      <c r="M1075" s="91"/>
      <c r="N1075" s="49"/>
      <c r="O1075" s="27"/>
      <c r="P1075" s="27"/>
    </row>
    <row r="1076" spans="1:18" s="28" customFormat="1" ht="20.100000000000001" hidden="1" customHeight="1" x14ac:dyDescent="0.25">
      <c r="A1076" s="349"/>
      <c r="B1076" s="349"/>
      <c r="C1076" s="349"/>
      <c r="D1076" s="349"/>
      <c r="E1076" s="343"/>
      <c r="F1076" s="65" t="s">
        <v>205</v>
      </c>
      <c r="G1076" s="378" t="s">
        <v>481</v>
      </c>
      <c r="H1076" s="65" t="s">
        <v>204</v>
      </c>
      <c r="I1076" s="59"/>
      <c r="J1076" s="59"/>
      <c r="K1076" s="59"/>
      <c r="L1076" s="91"/>
      <c r="M1076" s="91"/>
      <c r="N1076" s="49"/>
      <c r="O1076" s="27"/>
      <c r="P1076" s="27"/>
    </row>
    <row r="1077" spans="1:18" s="28" customFormat="1" ht="20.100000000000001" hidden="1" customHeight="1" x14ac:dyDescent="0.25">
      <c r="A1077" s="349"/>
      <c r="B1077" s="349"/>
      <c r="C1077" s="349"/>
      <c r="D1077" s="349"/>
      <c r="E1077" s="343" t="s">
        <v>206</v>
      </c>
      <c r="F1077" s="65"/>
      <c r="G1077" s="378" t="s">
        <v>481</v>
      </c>
      <c r="H1077" s="65" t="s">
        <v>207</v>
      </c>
      <c r="I1077" s="59"/>
      <c r="J1077" s="59"/>
      <c r="K1077" s="59"/>
      <c r="L1077" s="91"/>
      <c r="M1077" s="91"/>
      <c r="N1077" s="49"/>
      <c r="O1077" s="27"/>
      <c r="P1077" s="27"/>
    </row>
    <row r="1078" spans="1:18" s="28" customFormat="1" ht="20.100000000000001" hidden="1" customHeight="1" x14ac:dyDescent="0.25">
      <c r="A1078" s="349"/>
      <c r="B1078" s="349"/>
      <c r="C1078" s="349"/>
      <c r="D1078" s="349"/>
      <c r="E1078" s="343"/>
      <c r="F1078" s="65" t="s">
        <v>208</v>
      </c>
      <c r="G1078" s="378" t="s">
        <v>481</v>
      </c>
      <c r="H1078" s="65" t="s">
        <v>207</v>
      </c>
      <c r="I1078" s="59"/>
      <c r="J1078" s="59"/>
      <c r="K1078" s="59"/>
      <c r="L1078" s="91"/>
      <c r="M1078" s="91"/>
      <c r="N1078" s="49"/>
      <c r="O1078" s="27"/>
      <c r="P1078" s="27"/>
    </row>
    <row r="1079" spans="1:18" ht="20.100000000000001" hidden="1" customHeight="1" x14ac:dyDescent="0.25">
      <c r="A1079" s="342"/>
      <c r="B1079" s="342"/>
      <c r="C1079" s="342"/>
      <c r="D1079" s="342">
        <v>3237</v>
      </c>
      <c r="E1079" s="342"/>
      <c r="F1079" s="57"/>
      <c r="G1079" s="378" t="s">
        <v>481</v>
      </c>
      <c r="H1079" s="58" t="s">
        <v>209</v>
      </c>
      <c r="I1079" s="66">
        <f t="shared" ref="I1079:M1080" si="193">I1080</f>
        <v>10000</v>
      </c>
      <c r="J1079" s="66">
        <f t="shared" si="193"/>
        <v>0</v>
      </c>
      <c r="K1079" s="66">
        <f t="shared" si="193"/>
        <v>10000</v>
      </c>
      <c r="L1079" s="60">
        <f t="shared" si="193"/>
        <v>10000</v>
      </c>
      <c r="M1079" s="60">
        <f t="shared" si="193"/>
        <v>10000</v>
      </c>
      <c r="N1079" s="49"/>
      <c r="O1079" s="25"/>
      <c r="P1079" s="25"/>
      <c r="Q1079" s="29"/>
      <c r="R1079" s="29"/>
    </row>
    <row r="1080" spans="1:18" ht="20.100000000000001" hidden="1" customHeight="1" x14ac:dyDescent="0.25">
      <c r="A1080" s="342"/>
      <c r="B1080" s="342"/>
      <c r="C1080" s="342"/>
      <c r="D1080" s="342"/>
      <c r="E1080" s="343" t="s">
        <v>210</v>
      </c>
      <c r="F1080" s="65"/>
      <c r="G1080" s="378" t="s">
        <v>481</v>
      </c>
      <c r="H1080" s="65" t="s">
        <v>211</v>
      </c>
      <c r="I1080" s="66">
        <f t="shared" si="193"/>
        <v>10000</v>
      </c>
      <c r="J1080" s="66">
        <f t="shared" si="193"/>
        <v>0</v>
      </c>
      <c r="K1080" s="66">
        <f t="shared" si="193"/>
        <v>10000</v>
      </c>
      <c r="L1080" s="60">
        <f t="shared" si="193"/>
        <v>10000</v>
      </c>
      <c r="M1080" s="60">
        <f t="shared" si="193"/>
        <v>10000</v>
      </c>
      <c r="N1080" s="49"/>
      <c r="O1080" s="25"/>
      <c r="P1080" s="25"/>
      <c r="Q1080" s="29"/>
      <c r="R1080" s="29"/>
    </row>
    <row r="1081" spans="1:18" ht="20.100000000000001" hidden="1" customHeight="1" x14ac:dyDescent="0.25">
      <c r="A1081" s="342"/>
      <c r="B1081" s="342"/>
      <c r="C1081" s="342"/>
      <c r="D1081" s="342"/>
      <c r="E1081" s="343"/>
      <c r="F1081" s="65" t="s">
        <v>212</v>
      </c>
      <c r="G1081" s="378" t="s">
        <v>481</v>
      </c>
      <c r="H1081" s="65" t="s">
        <v>211</v>
      </c>
      <c r="I1081" s="66">
        <v>10000</v>
      </c>
      <c r="J1081" s="66">
        <f>K1081-I1081</f>
        <v>0</v>
      </c>
      <c r="K1081" s="66">
        <v>10000</v>
      </c>
      <c r="L1081" s="60">
        <v>10000</v>
      </c>
      <c r="M1081" s="60">
        <v>10000</v>
      </c>
      <c r="N1081" s="49"/>
      <c r="O1081" s="25"/>
      <c r="P1081" s="25"/>
      <c r="Q1081" s="29"/>
      <c r="R1081" s="29"/>
    </row>
    <row r="1082" spans="1:18" ht="20.100000000000001" hidden="1" customHeight="1" x14ac:dyDescent="0.25">
      <c r="A1082" s="342"/>
      <c r="B1082" s="342"/>
      <c r="C1082" s="342"/>
      <c r="D1082" s="342"/>
      <c r="E1082" s="343" t="s">
        <v>213</v>
      </c>
      <c r="F1082" s="65"/>
      <c r="G1082" s="378" t="s">
        <v>481</v>
      </c>
      <c r="H1082" s="65" t="s">
        <v>214</v>
      </c>
      <c r="I1082" s="66"/>
      <c r="J1082" s="66"/>
      <c r="K1082" s="66"/>
      <c r="L1082" s="60"/>
      <c r="M1082" s="60"/>
      <c r="N1082" s="49"/>
      <c r="O1082" s="25"/>
      <c r="P1082" s="25"/>
      <c r="Q1082" s="29"/>
      <c r="R1082" s="29"/>
    </row>
    <row r="1083" spans="1:18" ht="20.100000000000001" hidden="1" customHeight="1" x14ac:dyDescent="0.25">
      <c r="A1083" s="342"/>
      <c r="B1083" s="342"/>
      <c r="C1083" s="342"/>
      <c r="D1083" s="342"/>
      <c r="E1083" s="343"/>
      <c r="F1083" s="65" t="s">
        <v>215</v>
      </c>
      <c r="G1083" s="378" t="s">
        <v>481</v>
      </c>
      <c r="H1083" s="65" t="s">
        <v>214</v>
      </c>
      <c r="I1083" s="66"/>
      <c r="J1083" s="66"/>
      <c r="K1083" s="66"/>
      <c r="L1083" s="60"/>
      <c r="M1083" s="60"/>
      <c r="N1083" s="49"/>
      <c r="O1083" s="25"/>
      <c r="P1083" s="25"/>
      <c r="Q1083" s="29"/>
      <c r="R1083" s="29"/>
    </row>
    <row r="1084" spans="1:18" ht="20.100000000000001" hidden="1" customHeight="1" x14ac:dyDescent="0.25">
      <c r="A1084" s="342"/>
      <c r="B1084" s="342"/>
      <c r="C1084" s="342"/>
      <c r="D1084" s="342"/>
      <c r="E1084" s="343" t="s">
        <v>216</v>
      </c>
      <c r="F1084" s="65"/>
      <c r="G1084" s="378" t="s">
        <v>481</v>
      </c>
      <c r="H1084" s="65" t="s">
        <v>217</v>
      </c>
      <c r="I1084" s="66"/>
      <c r="J1084" s="66"/>
      <c r="K1084" s="66"/>
      <c r="L1084" s="60"/>
      <c r="M1084" s="60"/>
      <c r="N1084" s="49"/>
      <c r="O1084" s="25"/>
      <c r="P1084" s="25"/>
      <c r="Q1084" s="29"/>
      <c r="R1084" s="29"/>
    </row>
    <row r="1085" spans="1:18" ht="20.100000000000001" hidden="1" customHeight="1" x14ac:dyDescent="0.25">
      <c r="A1085" s="342"/>
      <c r="B1085" s="342"/>
      <c r="C1085" s="342"/>
      <c r="D1085" s="342"/>
      <c r="E1085" s="343"/>
      <c r="F1085" s="65" t="s">
        <v>218</v>
      </c>
      <c r="G1085" s="378" t="s">
        <v>481</v>
      </c>
      <c r="H1085" s="65" t="s">
        <v>217</v>
      </c>
      <c r="I1085" s="66"/>
      <c r="J1085" s="66"/>
      <c r="K1085" s="66"/>
      <c r="L1085" s="60"/>
      <c r="M1085" s="60"/>
      <c r="N1085" s="49"/>
      <c r="O1085" s="25"/>
      <c r="P1085" s="25"/>
      <c r="Q1085" s="29"/>
      <c r="R1085" s="29"/>
    </row>
    <row r="1086" spans="1:18" ht="20.100000000000001" hidden="1" customHeight="1" x14ac:dyDescent="0.25">
      <c r="A1086" s="342"/>
      <c r="B1086" s="342"/>
      <c r="C1086" s="342"/>
      <c r="D1086" s="342"/>
      <c r="E1086" s="343"/>
      <c r="F1086" s="65" t="s">
        <v>219</v>
      </c>
      <c r="G1086" s="378" t="s">
        <v>481</v>
      </c>
      <c r="H1086" s="65" t="s">
        <v>217</v>
      </c>
      <c r="I1086" s="66"/>
      <c r="J1086" s="66"/>
      <c r="K1086" s="66"/>
      <c r="L1086" s="60"/>
      <c r="M1086" s="60"/>
      <c r="N1086" s="49"/>
      <c r="O1086" s="25"/>
      <c r="P1086" s="25"/>
      <c r="Q1086" s="29"/>
      <c r="R1086" s="29"/>
    </row>
    <row r="1087" spans="1:18" ht="20.100000000000001" hidden="1" customHeight="1" x14ac:dyDescent="0.25">
      <c r="A1087" s="342"/>
      <c r="B1087" s="342"/>
      <c r="C1087" s="342"/>
      <c r="D1087" s="358">
        <v>3238</v>
      </c>
      <c r="E1087" s="358"/>
      <c r="F1087" s="108"/>
      <c r="G1087" s="378" t="s">
        <v>481</v>
      </c>
      <c r="H1087" s="99" t="s">
        <v>41</v>
      </c>
      <c r="I1087" s="66">
        <f t="shared" ref="I1087:M1088" si="194">I1088</f>
        <v>9250</v>
      </c>
      <c r="J1087" s="66">
        <f t="shared" si="194"/>
        <v>0</v>
      </c>
      <c r="K1087" s="66">
        <f t="shared" si="194"/>
        <v>9250</v>
      </c>
      <c r="L1087" s="60">
        <f t="shared" si="194"/>
        <v>9250</v>
      </c>
      <c r="M1087" s="60">
        <f t="shared" si="194"/>
        <v>9250</v>
      </c>
      <c r="N1087" s="49"/>
    </row>
    <row r="1088" spans="1:18" ht="20.100000000000001" hidden="1" customHeight="1" x14ac:dyDescent="0.25">
      <c r="A1088" s="342"/>
      <c r="B1088" s="342"/>
      <c r="C1088" s="342"/>
      <c r="D1088" s="358"/>
      <c r="E1088" s="343" t="s">
        <v>220</v>
      </c>
      <c r="F1088" s="65"/>
      <c r="G1088" s="378" t="s">
        <v>481</v>
      </c>
      <c r="H1088" s="65" t="s">
        <v>221</v>
      </c>
      <c r="I1088" s="66">
        <f t="shared" si="194"/>
        <v>9250</v>
      </c>
      <c r="J1088" s="66">
        <f t="shared" si="194"/>
        <v>0</v>
      </c>
      <c r="K1088" s="66">
        <f t="shared" si="194"/>
        <v>9250</v>
      </c>
      <c r="L1088" s="60">
        <f t="shared" si="194"/>
        <v>9250</v>
      </c>
      <c r="M1088" s="60">
        <f t="shared" si="194"/>
        <v>9250</v>
      </c>
      <c r="N1088" s="49"/>
    </row>
    <row r="1089" spans="1:16" ht="20.100000000000001" hidden="1" customHeight="1" x14ac:dyDescent="0.25">
      <c r="A1089" s="342"/>
      <c r="B1089" s="342"/>
      <c r="C1089" s="342"/>
      <c r="D1089" s="358"/>
      <c r="E1089" s="343"/>
      <c r="F1089" s="65" t="s">
        <v>222</v>
      </c>
      <c r="G1089" s="378" t="s">
        <v>481</v>
      </c>
      <c r="H1089" s="65" t="s">
        <v>221</v>
      </c>
      <c r="I1089" s="66">
        <v>9250</v>
      </c>
      <c r="J1089" s="66">
        <f>K1089-I1089</f>
        <v>0</v>
      </c>
      <c r="K1089" s="66">
        <v>9250</v>
      </c>
      <c r="L1089" s="60">
        <v>9250</v>
      </c>
      <c r="M1089" s="60">
        <v>9250</v>
      </c>
      <c r="N1089" s="49"/>
    </row>
    <row r="1090" spans="1:16" ht="20.100000000000001" hidden="1" customHeight="1" x14ac:dyDescent="0.25">
      <c r="A1090" s="342"/>
      <c r="B1090" s="342"/>
      <c r="C1090" s="342"/>
      <c r="D1090" s="358">
        <v>3239</v>
      </c>
      <c r="E1090" s="358"/>
      <c r="F1090" s="108"/>
      <c r="G1090" s="378" t="s">
        <v>481</v>
      </c>
      <c r="H1090" s="99" t="s">
        <v>42</v>
      </c>
      <c r="I1090" s="59">
        <f>I1095+I1097</f>
        <v>3000</v>
      </c>
      <c r="J1090" s="59">
        <f>J1095+J1097</f>
        <v>0</v>
      </c>
      <c r="K1090" s="59">
        <f>K1095+K1097</f>
        <v>3000</v>
      </c>
      <c r="L1090" s="60">
        <f>L1095+L1097</f>
        <v>2500</v>
      </c>
      <c r="M1090" s="60">
        <f>M1095+M1097</f>
        <v>2500</v>
      </c>
      <c r="N1090" s="49"/>
    </row>
    <row r="1091" spans="1:16" ht="30" hidden="1" customHeight="1" x14ac:dyDescent="0.25">
      <c r="A1091" s="342"/>
      <c r="B1091" s="342"/>
      <c r="C1091" s="342"/>
      <c r="D1091" s="358"/>
      <c r="E1091" s="343" t="s">
        <v>223</v>
      </c>
      <c r="F1091" s="65"/>
      <c r="G1091" s="378" t="s">
        <v>481</v>
      </c>
      <c r="H1091" s="65" t="s">
        <v>224</v>
      </c>
      <c r="I1091" s="66"/>
      <c r="J1091" s="66"/>
      <c r="K1091" s="66"/>
      <c r="L1091" s="60"/>
      <c r="M1091" s="60"/>
      <c r="N1091" s="49"/>
    </row>
    <row r="1092" spans="1:16" ht="30" hidden="1" customHeight="1" x14ac:dyDescent="0.25">
      <c r="A1092" s="342"/>
      <c r="B1092" s="342"/>
      <c r="C1092" s="342"/>
      <c r="D1092" s="358"/>
      <c r="E1092" s="343"/>
      <c r="F1092" s="65" t="s">
        <v>225</v>
      </c>
      <c r="G1092" s="378" t="s">
        <v>481</v>
      </c>
      <c r="H1092" s="65" t="s">
        <v>224</v>
      </c>
      <c r="I1092" s="66"/>
      <c r="J1092" s="66"/>
      <c r="K1092" s="66"/>
      <c r="L1092" s="60"/>
      <c r="M1092" s="60"/>
      <c r="N1092" s="49"/>
    </row>
    <row r="1093" spans="1:16" ht="20.100000000000001" hidden="1" customHeight="1" x14ac:dyDescent="0.25">
      <c r="A1093" s="342"/>
      <c r="B1093" s="342"/>
      <c r="C1093" s="342"/>
      <c r="D1093" s="358"/>
      <c r="E1093" s="343" t="s">
        <v>226</v>
      </c>
      <c r="F1093" s="65"/>
      <c r="G1093" s="378" t="s">
        <v>481</v>
      </c>
      <c r="H1093" s="65" t="s">
        <v>227</v>
      </c>
      <c r="I1093" s="66"/>
      <c r="J1093" s="66"/>
      <c r="K1093" s="66"/>
      <c r="L1093" s="60"/>
      <c r="M1093" s="60"/>
      <c r="N1093" s="49"/>
    </row>
    <row r="1094" spans="1:16" ht="20.100000000000001" hidden="1" customHeight="1" x14ac:dyDescent="0.25">
      <c r="A1094" s="342"/>
      <c r="B1094" s="342"/>
      <c r="C1094" s="342"/>
      <c r="D1094" s="358"/>
      <c r="E1094" s="343"/>
      <c r="F1094" s="65" t="s">
        <v>228</v>
      </c>
      <c r="G1094" s="378" t="s">
        <v>481</v>
      </c>
      <c r="H1094" s="65" t="s">
        <v>227</v>
      </c>
      <c r="I1094" s="66"/>
      <c r="J1094" s="66"/>
      <c r="K1094" s="66"/>
      <c r="L1094" s="60"/>
      <c r="M1094" s="60"/>
      <c r="N1094" s="49"/>
    </row>
    <row r="1095" spans="1:16" ht="20.100000000000001" hidden="1" customHeight="1" x14ac:dyDescent="0.25">
      <c r="A1095" s="342"/>
      <c r="B1095" s="342"/>
      <c r="C1095" s="342"/>
      <c r="D1095" s="358"/>
      <c r="E1095" s="343" t="s">
        <v>229</v>
      </c>
      <c r="F1095" s="65"/>
      <c r="G1095" s="378" t="s">
        <v>481</v>
      </c>
      <c r="H1095" s="65" t="s">
        <v>230</v>
      </c>
      <c r="I1095" s="66">
        <f>I1096</f>
        <v>2000</v>
      </c>
      <c r="J1095" s="66">
        <f>J1096</f>
        <v>0</v>
      </c>
      <c r="K1095" s="66">
        <f>K1096</f>
        <v>2000</v>
      </c>
      <c r="L1095" s="60">
        <f>L1096</f>
        <v>1500</v>
      </c>
      <c r="M1095" s="60">
        <f>M1096</f>
        <v>1500</v>
      </c>
      <c r="N1095" s="49"/>
    </row>
    <row r="1096" spans="1:16" ht="20.100000000000001" hidden="1" customHeight="1" x14ac:dyDescent="0.25">
      <c r="A1096" s="342"/>
      <c r="B1096" s="342"/>
      <c r="C1096" s="342"/>
      <c r="D1096" s="358"/>
      <c r="E1096" s="343"/>
      <c r="F1096" s="65" t="s">
        <v>231</v>
      </c>
      <c r="G1096" s="378" t="s">
        <v>481</v>
      </c>
      <c r="H1096" s="65" t="s">
        <v>230</v>
      </c>
      <c r="I1096" s="66">
        <v>2000</v>
      </c>
      <c r="J1096" s="66">
        <f>K1096-I1096</f>
        <v>0</v>
      </c>
      <c r="K1096" s="66">
        <v>2000</v>
      </c>
      <c r="L1096" s="60">
        <v>1500</v>
      </c>
      <c r="M1096" s="60">
        <v>1500</v>
      </c>
      <c r="N1096" s="49"/>
    </row>
    <row r="1097" spans="1:16" ht="20.100000000000001" hidden="1" customHeight="1" x14ac:dyDescent="0.25">
      <c r="A1097" s="342"/>
      <c r="B1097" s="342"/>
      <c r="C1097" s="342"/>
      <c r="D1097" s="358"/>
      <c r="E1097" s="343" t="s">
        <v>232</v>
      </c>
      <c r="F1097" s="65"/>
      <c r="G1097" s="378" t="s">
        <v>481</v>
      </c>
      <c r="H1097" s="65" t="s">
        <v>233</v>
      </c>
      <c r="I1097" s="66">
        <f>I1103</f>
        <v>1000</v>
      </c>
      <c r="J1097" s="66">
        <f>J1103</f>
        <v>0</v>
      </c>
      <c r="K1097" s="66">
        <f>K1103</f>
        <v>1000</v>
      </c>
      <c r="L1097" s="60">
        <f>L1103</f>
        <v>1000</v>
      </c>
      <c r="M1097" s="60">
        <f>M1103</f>
        <v>1000</v>
      </c>
      <c r="N1097" s="49"/>
    </row>
    <row r="1098" spans="1:16" ht="14.25" hidden="1" customHeight="1" x14ac:dyDescent="0.25">
      <c r="A1098" s="342"/>
      <c r="B1098" s="342"/>
      <c r="C1098" s="342"/>
      <c r="D1098" s="358"/>
      <c r="E1098" s="343"/>
      <c r="F1098" s="65"/>
      <c r="G1098" s="378">
        <v>31</v>
      </c>
      <c r="H1098" s="65"/>
      <c r="I1098" s="66"/>
      <c r="J1098" s="66"/>
      <c r="K1098" s="66"/>
      <c r="L1098" s="60"/>
      <c r="M1098" s="60"/>
      <c r="N1098" s="49"/>
    </row>
    <row r="1099" spans="1:16" ht="30" hidden="1" customHeight="1" x14ac:dyDescent="0.25">
      <c r="A1099" s="342"/>
      <c r="B1099" s="342"/>
      <c r="C1099" s="342"/>
      <c r="D1099" s="342"/>
      <c r="E1099" s="343"/>
      <c r="F1099" s="65" t="s">
        <v>234</v>
      </c>
      <c r="G1099" s="378">
        <v>31</v>
      </c>
      <c r="H1099" s="65" t="s">
        <v>235</v>
      </c>
      <c r="I1099" s="66"/>
      <c r="J1099" s="66"/>
      <c r="K1099" s="66"/>
      <c r="L1099" s="60"/>
      <c r="M1099" s="60"/>
      <c r="N1099" s="49"/>
      <c r="P1099" s="63"/>
    </row>
    <row r="1100" spans="1:16" ht="30" hidden="1" customHeight="1" x14ac:dyDescent="0.25">
      <c r="A1100" s="342"/>
      <c r="B1100" s="342"/>
      <c r="C1100" s="342"/>
      <c r="D1100" s="342"/>
      <c r="E1100" s="343"/>
      <c r="F1100" s="65" t="s">
        <v>236</v>
      </c>
      <c r="G1100" s="378">
        <v>31</v>
      </c>
      <c r="H1100" s="65" t="s">
        <v>237</v>
      </c>
      <c r="I1100" s="66"/>
      <c r="J1100" s="66"/>
      <c r="K1100" s="66"/>
      <c r="L1100" s="60"/>
      <c r="M1100" s="60"/>
      <c r="N1100" s="49"/>
      <c r="P1100" s="63"/>
    </row>
    <row r="1101" spans="1:16" ht="23.25" hidden="1" customHeight="1" x14ac:dyDescent="0.25">
      <c r="A1101" s="342"/>
      <c r="B1101" s="342"/>
      <c r="C1101" s="342"/>
      <c r="D1101" s="342"/>
      <c r="E1101" s="343"/>
      <c r="F1101" s="65" t="s">
        <v>238</v>
      </c>
      <c r="G1101" s="378">
        <v>31</v>
      </c>
      <c r="H1101" s="65" t="s">
        <v>239</v>
      </c>
      <c r="I1101" s="66"/>
      <c r="J1101" s="66"/>
      <c r="K1101" s="66"/>
      <c r="L1101" s="60"/>
      <c r="M1101" s="60"/>
      <c r="N1101" s="49"/>
      <c r="P1101" s="63"/>
    </row>
    <row r="1102" spans="1:16" ht="30" hidden="1" customHeight="1" x14ac:dyDescent="0.25">
      <c r="A1102" s="342"/>
      <c r="B1102" s="342"/>
      <c r="C1102" s="342"/>
      <c r="D1102" s="342"/>
      <c r="E1102" s="343"/>
      <c r="F1102" s="65" t="s">
        <v>240</v>
      </c>
      <c r="G1102" s="378">
        <v>31</v>
      </c>
      <c r="H1102" s="65" t="s">
        <v>241</v>
      </c>
      <c r="I1102" s="66"/>
      <c r="J1102" s="66"/>
      <c r="K1102" s="66"/>
      <c r="L1102" s="60"/>
      <c r="M1102" s="60"/>
      <c r="N1102" s="49"/>
      <c r="P1102" s="63"/>
    </row>
    <row r="1103" spans="1:16" ht="30" hidden="1" customHeight="1" x14ac:dyDescent="0.25">
      <c r="A1103" s="342"/>
      <c r="B1103" s="342"/>
      <c r="C1103" s="342"/>
      <c r="D1103" s="342"/>
      <c r="E1103" s="343"/>
      <c r="F1103" s="65" t="s">
        <v>242</v>
      </c>
      <c r="G1103" s="378">
        <v>31</v>
      </c>
      <c r="H1103" s="65" t="s">
        <v>243</v>
      </c>
      <c r="I1103" s="66">
        <v>1000</v>
      </c>
      <c r="J1103" s="66">
        <f>K1103-I1103</f>
        <v>0</v>
      </c>
      <c r="K1103" s="66">
        <v>1000</v>
      </c>
      <c r="L1103" s="60">
        <v>1000</v>
      </c>
      <c r="M1103" s="60">
        <v>1000</v>
      </c>
      <c r="N1103" s="49"/>
      <c r="P1103" s="63"/>
    </row>
    <row r="1104" spans="1:16" ht="42.75" hidden="1" customHeight="1" x14ac:dyDescent="0.25">
      <c r="A1104" s="359"/>
      <c r="B1104" s="359"/>
      <c r="C1104" s="359"/>
      <c r="D1104" s="359"/>
      <c r="E1104" s="359"/>
      <c r="F1104" s="109"/>
      <c r="G1104" s="378">
        <v>31</v>
      </c>
      <c r="H1104" s="110" t="s">
        <v>368</v>
      </c>
      <c r="I1104" s="109"/>
      <c r="J1104" s="109"/>
      <c r="K1104" s="109"/>
      <c r="L1104" s="109"/>
      <c r="M1104" s="109"/>
      <c r="N1104" s="49"/>
      <c r="O1104" s="111"/>
    </row>
    <row r="1105" spans="1:18" ht="20.100000000000001" hidden="1" customHeight="1" x14ac:dyDescent="0.25">
      <c r="A1105" s="341"/>
      <c r="B1105" s="341"/>
      <c r="C1105" s="341"/>
      <c r="D1105" s="341"/>
      <c r="E1105" s="341"/>
      <c r="F1105" s="44"/>
      <c r="G1105" s="378">
        <v>31</v>
      </c>
      <c r="H1105" s="90" t="s">
        <v>290</v>
      </c>
      <c r="I1105" s="66"/>
      <c r="J1105" s="66"/>
      <c r="K1105" s="66"/>
      <c r="L1105" s="54"/>
      <c r="M1105" s="54"/>
      <c r="N1105" s="49"/>
    </row>
    <row r="1106" spans="1:18" s="39" customFormat="1" ht="20.100000000000001" hidden="1" customHeight="1" x14ac:dyDescent="0.25">
      <c r="A1106" s="341">
        <v>4</v>
      </c>
      <c r="B1106" s="341"/>
      <c r="C1106" s="341"/>
      <c r="D1106" s="341"/>
      <c r="E1106" s="341"/>
      <c r="F1106" s="44"/>
      <c r="G1106" s="378">
        <v>31</v>
      </c>
      <c r="H1106" s="46" t="s">
        <v>329</v>
      </c>
      <c r="I1106" s="66"/>
      <c r="J1106" s="66"/>
      <c r="K1106" s="66"/>
      <c r="L1106" s="54"/>
      <c r="M1106" s="54"/>
      <c r="N1106" s="49"/>
      <c r="O1106" s="36"/>
      <c r="P1106" s="37"/>
      <c r="Q1106" s="38"/>
      <c r="R1106" s="38"/>
    </row>
    <row r="1107" spans="1:18" s="39" customFormat="1" ht="28.5" hidden="1" customHeight="1" x14ac:dyDescent="0.25">
      <c r="A1107" s="341"/>
      <c r="B1107" s="341">
        <v>41</v>
      </c>
      <c r="C1107" s="341"/>
      <c r="D1107" s="341"/>
      <c r="E1107" s="341"/>
      <c r="F1107" s="44"/>
      <c r="G1107" s="378">
        <v>31</v>
      </c>
      <c r="H1107" s="46" t="s">
        <v>60</v>
      </c>
      <c r="I1107" s="66"/>
      <c r="J1107" s="66"/>
      <c r="K1107" s="66"/>
      <c r="L1107" s="54"/>
      <c r="M1107" s="54"/>
      <c r="N1107" s="49"/>
      <c r="O1107" s="36"/>
      <c r="P1107" s="37"/>
      <c r="Q1107" s="38"/>
      <c r="R1107" s="38"/>
    </row>
    <row r="1108" spans="1:18" s="39" customFormat="1" ht="20.100000000000001" hidden="1" customHeight="1" x14ac:dyDescent="0.25">
      <c r="A1108" s="341"/>
      <c r="B1108" s="341"/>
      <c r="C1108" s="341">
        <v>412</v>
      </c>
      <c r="D1108" s="341"/>
      <c r="E1108" s="341"/>
      <c r="F1108" s="44"/>
      <c r="G1108" s="378">
        <v>31</v>
      </c>
      <c r="H1108" s="46" t="s">
        <v>330</v>
      </c>
      <c r="I1108" s="66"/>
      <c r="J1108" s="66"/>
      <c r="K1108" s="66"/>
      <c r="L1108" s="54"/>
      <c r="M1108" s="54"/>
      <c r="N1108" s="49"/>
      <c r="O1108" s="36"/>
      <c r="P1108" s="37"/>
      <c r="Q1108" s="38"/>
      <c r="R1108" s="38"/>
    </row>
    <row r="1109" spans="1:18" ht="20.100000000000001" hidden="1" customHeight="1" x14ac:dyDescent="0.25">
      <c r="A1109" s="342"/>
      <c r="B1109" s="342"/>
      <c r="C1109" s="342"/>
      <c r="D1109" s="342">
        <v>4123</v>
      </c>
      <c r="E1109" s="342"/>
      <c r="F1109" s="57"/>
      <c r="G1109" s="378">
        <v>31</v>
      </c>
      <c r="H1109" s="58" t="s">
        <v>62</v>
      </c>
      <c r="I1109" s="66"/>
      <c r="J1109" s="66"/>
      <c r="K1109" s="66"/>
      <c r="L1109" s="54"/>
      <c r="M1109" s="54"/>
      <c r="N1109" s="49"/>
    </row>
    <row r="1110" spans="1:18" ht="20.100000000000001" hidden="1" customHeight="1" x14ac:dyDescent="0.25">
      <c r="A1110" s="342"/>
      <c r="B1110" s="342"/>
      <c r="C1110" s="342"/>
      <c r="D1110" s="342"/>
      <c r="E1110" s="343" t="s">
        <v>331</v>
      </c>
      <c r="F1110" s="65"/>
      <c r="G1110" s="378">
        <v>31</v>
      </c>
      <c r="H1110" s="58" t="s">
        <v>62</v>
      </c>
      <c r="I1110" s="66"/>
      <c r="J1110" s="66"/>
      <c r="K1110" s="66"/>
      <c r="L1110" s="54"/>
      <c r="M1110" s="54"/>
      <c r="N1110" s="49"/>
    </row>
    <row r="1111" spans="1:18" ht="20.100000000000001" hidden="1" customHeight="1" x14ac:dyDescent="0.25">
      <c r="A1111" s="342"/>
      <c r="B1111" s="342"/>
      <c r="C1111" s="342"/>
      <c r="D1111" s="342"/>
      <c r="E1111" s="343"/>
      <c r="F1111" s="65" t="s">
        <v>332</v>
      </c>
      <c r="G1111" s="378">
        <v>31</v>
      </c>
      <c r="H1111" s="58" t="s">
        <v>62</v>
      </c>
      <c r="I1111" s="66"/>
      <c r="J1111" s="66"/>
      <c r="K1111" s="66"/>
      <c r="L1111" s="54"/>
      <c r="M1111" s="54"/>
      <c r="N1111" s="49"/>
    </row>
    <row r="1112" spans="1:18" s="39" customFormat="1" ht="20.100000000000001" hidden="1" customHeight="1" x14ac:dyDescent="0.25">
      <c r="A1112" s="341"/>
      <c r="B1112" s="341">
        <v>42</v>
      </c>
      <c r="C1112" s="341"/>
      <c r="D1112" s="341"/>
      <c r="E1112" s="341"/>
      <c r="F1112" s="44"/>
      <c r="G1112" s="378">
        <v>31</v>
      </c>
      <c r="H1112" s="46" t="s">
        <v>63</v>
      </c>
      <c r="I1112" s="66"/>
      <c r="J1112" s="66"/>
      <c r="K1112" s="66"/>
      <c r="L1112" s="54"/>
      <c r="M1112" s="54"/>
      <c r="N1112" s="49"/>
      <c r="O1112" s="36"/>
      <c r="P1112" s="37"/>
      <c r="Q1112" s="38"/>
      <c r="R1112" s="38"/>
    </row>
    <row r="1113" spans="1:18" s="39" customFormat="1" ht="20.100000000000001" hidden="1" customHeight="1" x14ac:dyDescent="0.25">
      <c r="A1113" s="341"/>
      <c r="B1113" s="341"/>
      <c r="C1113" s="341">
        <v>422</v>
      </c>
      <c r="D1113" s="341"/>
      <c r="E1113" s="341"/>
      <c r="F1113" s="44"/>
      <c r="G1113" s="378">
        <v>31</v>
      </c>
      <c r="H1113" s="46" t="s">
        <v>369</v>
      </c>
      <c r="I1113" s="66"/>
      <c r="J1113" s="66"/>
      <c r="K1113" s="66"/>
      <c r="L1113" s="54"/>
      <c r="M1113" s="54"/>
      <c r="N1113" s="49"/>
      <c r="O1113" s="36"/>
      <c r="P1113" s="37"/>
      <c r="Q1113" s="38"/>
      <c r="R1113" s="38"/>
    </row>
    <row r="1114" spans="1:18" ht="20.100000000000001" hidden="1" customHeight="1" x14ac:dyDescent="0.25">
      <c r="A1114" s="342"/>
      <c r="B1114" s="342"/>
      <c r="C1114" s="342"/>
      <c r="D1114" s="342">
        <v>4221</v>
      </c>
      <c r="E1114" s="342"/>
      <c r="F1114" s="57"/>
      <c r="G1114" s="378">
        <v>31</v>
      </c>
      <c r="H1114" s="58" t="s">
        <v>65</v>
      </c>
      <c r="I1114" s="66"/>
      <c r="J1114" s="66"/>
      <c r="K1114" s="66"/>
      <c r="L1114" s="54"/>
      <c r="M1114" s="54"/>
      <c r="N1114" s="49"/>
    </row>
    <row r="1115" spans="1:18" ht="20.100000000000001" hidden="1" customHeight="1" x14ac:dyDescent="0.25">
      <c r="A1115" s="342"/>
      <c r="B1115" s="342"/>
      <c r="C1115" s="342"/>
      <c r="D1115" s="342"/>
      <c r="E1115" s="343" t="s">
        <v>333</v>
      </c>
      <c r="F1115" s="65"/>
      <c r="G1115" s="378">
        <v>31</v>
      </c>
      <c r="H1115" s="65" t="s">
        <v>334</v>
      </c>
      <c r="I1115" s="66"/>
      <c r="J1115" s="66"/>
      <c r="K1115" s="66"/>
      <c r="L1115" s="54"/>
      <c r="M1115" s="54"/>
      <c r="N1115" s="49"/>
    </row>
    <row r="1116" spans="1:18" ht="20.100000000000001" hidden="1" customHeight="1" x14ac:dyDescent="0.25">
      <c r="A1116" s="342"/>
      <c r="B1116" s="342"/>
      <c r="C1116" s="342"/>
      <c r="D1116" s="342"/>
      <c r="E1116" s="343"/>
      <c r="F1116" s="65" t="s">
        <v>335</v>
      </c>
      <c r="G1116" s="378">
        <v>31</v>
      </c>
      <c r="H1116" s="65" t="s">
        <v>334</v>
      </c>
      <c r="I1116" s="66"/>
      <c r="J1116" s="66"/>
      <c r="K1116" s="66"/>
      <c r="L1116" s="54"/>
      <c r="M1116" s="54"/>
      <c r="N1116" s="49"/>
    </row>
    <row r="1117" spans="1:18" ht="20.100000000000001" hidden="1" customHeight="1" x14ac:dyDescent="0.25">
      <c r="A1117" s="342"/>
      <c r="B1117" s="342"/>
      <c r="C1117" s="342"/>
      <c r="D1117" s="342"/>
      <c r="E1117" s="343" t="s">
        <v>336</v>
      </c>
      <c r="F1117" s="65"/>
      <c r="G1117" s="378">
        <v>31</v>
      </c>
      <c r="H1117" s="65" t="s">
        <v>337</v>
      </c>
      <c r="I1117" s="66"/>
      <c r="J1117" s="66"/>
      <c r="K1117" s="66"/>
      <c r="L1117" s="54"/>
      <c r="M1117" s="54"/>
      <c r="N1117" s="49"/>
    </row>
    <row r="1118" spans="1:18" ht="20.100000000000001" hidden="1" customHeight="1" x14ac:dyDescent="0.25">
      <c r="A1118" s="342"/>
      <c r="B1118" s="342"/>
      <c r="C1118" s="342"/>
      <c r="D1118" s="342"/>
      <c r="E1118" s="343"/>
      <c r="F1118" s="65" t="s">
        <v>338</v>
      </c>
      <c r="G1118" s="378">
        <v>31</v>
      </c>
      <c r="H1118" s="65" t="s">
        <v>337</v>
      </c>
      <c r="I1118" s="66"/>
      <c r="J1118" s="66"/>
      <c r="K1118" s="66"/>
      <c r="L1118" s="54"/>
      <c r="M1118" s="54"/>
      <c r="N1118" s="49"/>
    </row>
    <row r="1119" spans="1:18" ht="20.100000000000001" hidden="1" customHeight="1" x14ac:dyDescent="0.25">
      <c r="A1119" s="342"/>
      <c r="B1119" s="342"/>
      <c r="C1119" s="342"/>
      <c r="D1119" s="342">
        <v>4224</v>
      </c>
      <c r="E1119" s="342"/>
      <c r="F1119" s="57"/>
      <c r="G1119" s="378">
        <v>31</v>
      </c>
      <c r="H1119" s="58" t="s">
        <v>66</v>
      </c>
      <c r="I1119" s="66"/>
      <c r="J1119" s="66"/>
      <c r="K1119" s="66"/>
      <c r="L1119" s="54"/>
      <c r="M1119" s="54"/>
      <c r="N1119" s="49"/>
    </row>
    <row r="1120" spans="1:18" ht="20.100000000000001" hidden="1" customHeight="1" x14ac:dyDescent="0.25">
      <c r="A1120" s="342"/>
      <c r="B1120" s="342"/>
      <c r="C1120" s="342"/>
      <c r="D1120" s="342"/>
      <c r="E1120" s="343" t="s">
        <v>339</v>
      </c>
      <c r="F1120" s="65"/>
      <c r="G1120" s="378">
        <v>31</v>
      </c>
      <c r="H1120" s="65" t="s">
        <v>340</v>
      </c>
      <c r="I1120" s="66"/>
      <c r="J1120" s="66"/>
      <c r="K1120" s="66"/>
      <c r="L1120" s="54"/>
      <c r="M1120" s="54"/>
      <c r="N1120" s="49"/>
    </row>
    <row r="1121" spans="1:18" ht="20.100000000000001" hidden="1" customHeight="1" x14ac:dyDescent="0.25">
      <c r="A1121" s="342"/>
      <c r="B1121" s="342"/>
      <c r="C1121" s="342"/>
      <c r="D1121" s="342"/>
      <c r="E1121" s="343"/>
      <c r="F1121" s="65" t="s">
        <v>341</v>
      </c>
      <c r="G1121" s="378">
        <v>31</v>
      </c>
      <c r="H1121" s="65" t="s">
        <v>340</v>
      </c>
      <c r="I1121" s="66"/>
      <c r="J1121" s="66"/>
      <c r="K1121" s="66"/>
      <c r="L1121" s="54"/>
      <c r="M1121" s="54"/>
      <c r="N1121" s="49"/>
    </row>
    <row r="1122" spans="1:18" ht="20.100000000000001" hidden="1" customHeight="1" x14ac:dyDescent="0.25">
      <c r="A1122" s="342"/>
      <c r="B1122" s="342"/>
      <c r="C1122" s="342"/>
      <c r="D1122" s="342"/>
      <c r="E1122" s="343" t="s">
        <v>342</v>
      </c>
      <c r="F1122" s="65"/>
      <c r="G1122" s="378">
        <v>31</v>
      </c>
      <c r="H1122" s="65" t="s">
        <v>343</v>
      </c>
      <c r="I1122" s="66"/>
      <c r="J1122" s="66"/>
      <c r="K1122" s="66"/>
      <c r="L1122" s="54"/>
      <c r="M1122" s="54"/>
      <c r="N1122" s="49"/>
    </row>
    <row r="1123" spans="1:18" ht="20.100000000000001" hidden="1" customHeight="1" x14ac:dyDescent="0.25">
      <c r="A1123" s="342"/>
      <c r="B1123" s="342"/>
      <c r="C1123" s="342"/>
      <c r="D1123" s="342"/>
      <c r="E1123" s="343"/>
      <c r="F1123" s="65" t="s">
        <v>344</v>
      </c>
      <c r="G1123" s="378">
        <v>31</v>
      </c>
      <c r="H1123" s="65" t="s">
        <v>343</v>
      </c>
      <c r="I1123" s="66"/>
      <c r="J1123" s="66"/>
      <c r="K1123" s="66"/>
      <c r="L1123" s="54"/>
      <c r="M1123" s="54"/>
      <c r="N1123" s="49"/>
    </row>
    <row r="1124" spans="1:18" ht="24.75" hidden="1" customHeight="1" x14ac:dyDescent="0.25">
      <c r="A1124" s="360"/>
      <c r="B1124" s="360"/>
      <c r="C1124" s="360"/>
      <c r="D1124" s="360"/>
      <c r="E1124" s="360"/>
      <c r="F1124" s="270"/>
      <c r="G1124" s="378">
        <v>31</v>
      </c>
      <c r="H1124" s="270" t="s">
        <v>370</v>
      </c>
      <c r="I1124" s="270"/>
      <c r="J1124" s="270"/>
      <c r="K1124" s="270"/>
      <c r="L1124" s="112"/>
      <c r="M1124" s="112"/>
      <c r="N1124" s="49"/>
    </row>
    <row r="1125" spans="1:18" ht="20.100000000000001" hidden="1" customHeight="1" x14ac:dyDescent="0.25">
      <c r="A1125" s="361"/>
      <c r="B1125" s="361"/>
      <c r="C1125" s="361"/>
      <c r="D1125" s="361"/>
      <c r="E1125" s="361"/>
      <c r="F1125" s="113"/>
      <c r="G1125" s="378">
        <v>31</v>
      </c>
      <c r="H1125" s="114" t="s">
        <v>384</v>
      </c>
      <c r="I1125" s="115"/>
      <c r="J1125" s="115"/>
      <c r="K1125" s="115"/>
      <c r="L1125" s="116"/>
      <c r="M1125" s="116"/>
      <c r="N1125" s="49"/>
    </row>
    <row r="1126" spans="1:18" s="39" customFormat="1" ht="20.100000000000001" hidden="1" customHeight="1" x14ac:dyDescent="0.25">
      <c r="A1126" s="341">
        <v>3</v>
      </c>
      <c r="B1126" s="341"/>
      <c r="C1126" s="341"/>
      <c r="D1126" s="341"/>
      <c r="E1126" s="341"/>
      <c r="F1126" s="44"/>
      <c r="G1126" s="378">
        <v>31</v>
      </c>
      <c r="H1126" s="46" t="s">
        <v>82</v>
      </c>
      <c r="I1126" s="47">
        <f>I1127+I1146</f>
        <v>0</v>
      </c>
      <c r="J1126" s="47">
        <f>J1127+J1146</f>
        <v>0</v>
      </c>
      <c r="K1126" s="47">
        <f>K1127+K1146</f>
        <v>0</v>
      </c>
      <c r="L1126" s="70">
        <f>L1127+L1146</f>
        <v>310000</v>
      </c>
      <c r="M1126" s="70">
        <f>M1127+M1146</f>
        <v>310000</v>
      </c>
      <c r="N1126" s="49"/>
      <c r="O1126" s="50"/>
      <c r="P1126" s="37"/>
      <c r="Q1126" s="38"/>
      <c r="R1126" s="38"/>
    </row>
    <row r="1127" spans="1:18" s="39" customFormat="1" ht="20.100000000000001" hidden="1" customHeight="1" x14ac:dyDescent="0.25">
      <c r="A1127" s="341"/>
      <c r="B1127" s="341">
        <v>31</v>
      </c>
      <c r="C1127" s="341"/>
      <c r="D1127" s="341"/>
      <c r="E1127" s="341"/>
      <c r="F1127" s="44"/>
      <c r="G1127" s="378">
        <v>31</v>
      </c>
      <c r="H1127" s="46" t="s">
        <v>13</v>
      </c>
      <c r="I1127" s="47">
        <f>I1128+I1137</f>
        <v>0</v>
      </c>
      <c r="J1127" s="47">
        <f>J1128+J1137</f>
        <v>0</v>
      </c>
      <c r="K1127" s="47">
        <f>K1128+K1137</f>
        <v>0</v>
      </c>
      <c r="L1127" s="54">
        <f>L1128+L1137</f>
        <v>156000</v>
      </c>
      <c r="M1127" s="54">
        <f>M1128+M1137</f>
        <v>156000</v>
      </c>
      <c r="N1127" s="49"/>
      <c r="O1127" s="36"/>
      <c r="P1127" s="37"/>
      <c r="Q1127" s="38"/>
      <c r="R1127" s="38"/>
    </row>
    <row r="1128" spans="1:18" s="280" customFormat="1" ht="20.100000000000001" hidden="1" customHeight="1" x14ac:dyDescent="0.25">
      <c r="A1128" s="341"/>
      <c r="B1128" s="341"/>
      <c r="C1128" s="341">
        <v>311</v>
      </c>
      <c r="D1128" s="341"/>
      <c r="E1128" s="341"/>
      <c r="F1128" s="44"/>
      <c r="G1128" s="378">
        <v>31</v>
      </c>
      <c r="H1128" s="46" t="s">
        <v>14</v>
      </c>
      <c r="I1128" s="47">
        <f>I1129+I1132</f>
        <v>0</v>
      </c>
      <c r="J1128" s="47">
        <f>J1129+J1132</f>
        <v>0</v>
      </c>
      <c r="K1128" s="47">
        <f>K1129+K1132</f>
        <v>0</v>
      </c>
      <c r="L1128" s="277">
        <f>L1129+L1132</f>
        <v>134000</v>
      </c>
      <c r="M1128" s="277">
        <f>M1129+M1132</f>
        <v>134000</v>
      </c>
      <c r="N1128" s="49"/>
      <c r="O1128" s="286"/>
      <c r="P1128" s="279"/>
      <c r="Q1128" s="279"/>
      <c r="R1128" s="279"/>
    </row>
    <row r="1129" spans="1:18" ht="20.100000000000001" hidden="1" customHeight="1" x14ac:dyDescent="0.25">
      <c r="A1129" s="342"/>
      <c r="B1129" s="342"/>
      <c r="C1129" s="342"/>
      <c r="D1129" s="342">
        <v>3111</v>
      </c>
      <c r="E1129" s="342"/>
      <c r="F1129" s="57"/>
      <c r="G1129" s="378">
        <v>31</v>
      </c>
      <c r="H1129" s="58" t="s">
        <v>15</v>
      </c>
      <c r="I1129" s="59">
        <f t="shared" ref="I1129:M1130" si="195">I1130</f>
        <v>0</v>
      </c>
      <c r="J1129" s="59">
        <f t="shared" si="195"/>
        <v>0</v>
      </c>
      <c r="K1129" s="59">
        <f t="shared" si="195"/>
        <v>0</v>
      </c>
      <c r="L1129" s="60">
        <f t="shared" si="195"/>
        <v>121000</v>
      </c>
      <c r="M1129" s="60">
        <f t="shared" si="195"/>
        <v>121000</v>
      </c>
      <c r="N1129" s="49"/>
    </row>
    <row r="1130" spans="1:18" ht="20.100000000000001" hidden="1" customHeight="1" x14ac:dyDescent="0.25">
      <c r="A1130" s="342"/>
      <c r="B1130" s="342"/>
      <c r="C1130" s="342"/>
      <c r="D1130" s="342"/>
      <c r="E1130" s="343" t="s">
        <v>291</v>
      </c>
      <c r="F1130" s="65"/>
      <c r="G1130" s="378">
        <v>31</v>
      </c>
      <c r="H1130" s="65" t="s">
        <v>292</v>
      </c>
      <c r="I1130" s="59">
        <f t="shared" si="195"/>
        <v>0</v>
      </c>
      <c r="J1130" s="59">
        <f t="shared" si="195"/>
        <v>0</v>
      </c>
      <c r="K1130" s="59">
        <f t="shared" si="195"/>
        <v>0</v>
      </c>
      <c r="L1130" s="60">
        <f t="shared" si="195"/>
        <v>121000</v>
      </c>
      <c r="M1130" s="60">
        <f t="shared" si="195"/>
        <v>121000</v>
      </c>
      <c r="N1130" s="49"/>
      <c r="O1130" s="61"/>
      <c r="P1130" s="88"/>
      <c r="Q1130" s="64"/>
      <c r="R1130" s="62"/>
    </row>
    <row r="1131" spans="1:18" ht="20.100000000000001" hidden="1" customHeight="1" x14ac:dyDescent="0.25">
      <c r="A1131" s="342"/>
      <c r="B1131" s="342"/>
      <c r="C1131" s="342"/>
      <c r="D1131" s="342"/>
      <c r="E1131" s="343"/>
      <c r="F1131" s="65" t="s">
        <v>293</v>
      </c>
      <c r="G1131" s="378">
        <v>31</v>
      </c>
      <c r="H1131" s="65" t="s">
        <v>292</v>
      </c>
      <c r="I1131" s="59">
        <v>0</v>
      </c>
      <c r="J1131" s="59">
        <f>K1131-I1131</f>
        <v>0</v>
      </c>
      <c r="K1131" s="59">
        <v>0</v>
      </c>
      <c r="L1131" s="60">
        <v>121000</v>
      </c>
      <c r="M1131" s="60">
        <v>121000</v>
      </c>
      <c r="N1131" s="49"/>
      <c r="O1131" s="61"/>
      <c r="P1131" s="88"/>
      <c r="Q1131" s="64"/>
      <c r="R1131" s="62"/>
    </row>
    <row r="1132" spans="1:18" ht="20.100000000000001" hidden="1" customHeight="1" x14ac:dyDescent="0.25">
      <c r="A1132" s="342"/>
      <c r="B1132" s="342"/>
      <c r="C1132" s="342"/>
      <c r="D1132" s="342">
        <v>3114</v>
      </c>
      <c r="E1132" s="342"/>
      <c r="F1132" s="57"/>
      <c r="G1132" s="378">
        <v>31</v>
      </c>
      <c r="H1132" s="58" t="s">
        <v>17</v>
      </c>
      <c r="I1132" s="59">
        <f t="shared" ref="I1132:M1133" si="196">I1133</f>
        <v>0</v>
      </c>
      <c r="J1132" s="59">
        <f t="shared" si="196"/>
        <v>0</v>
      </c>
      <c r="K1132" s="59">
        <f t="shared" si="196"/>
        <v>0</v>
      </c>
      <c r="L1132" s="60">
        <f t="shared" si="196"/>
        <v>13000</v>
      </c>
      <c r="M1132" s="60">
        <f t="shared" si="196"/>
        <v>13000</v>
      </c>
      <c r="N1132" s="49"/>
    </row>
    <row r="1133" spans="1:18" ht="20.100000000000001" hidden="1" customHeight="1" x14ac:dyDescent="0.25">
      <c r="A1133" s="342"/>
      <c r="B1133" s="342"/>
      <c r="C1133" s="342"/>
      <c r="D1133" s="342"/>
      <c r="E1133" s="343" t="s">
        <v>297</v>
      </c>
      <c r="F1133" s="65"/>
      <c r="G1133" s="378">
        <v>31</v>
      </c>
      <c r="H1133" s="65" t="s">
        <v>17</v>
      </c>
      <c r="I1133" s="59">
        <f t="shared" si="196"/>
        <v>0</v>
      </c>
      <c r="J1133" s="59">
        <f t="shared" si="196"/>
        <v>0</v>
      </c>
      <c r="K1133" s="59">
        <f t="shared" si="196"/>
        <v>0</v>
      </c>
      <c r="L1133" s="60">
        <f t="shared" si="196"/>
        <v>13000</v>
      </c>
      <c r="M1133" s="60">
        <f t="shared" si="196"/>
        <v>13000</v>
      </c>
      <c r="N1133" s="49"/>
    </row>
    <row r="1134" spans="1:18" ht="20.100000000000001" hidden="1" customHeight="1" x14ac:dyDescent="0.25">
      <c r="A1134" s="342"/>
      <c r="B1134" s="342"/>
      <c r="C1134" s="342"/>
      <c r="D1134" s="342"/>
      <c r="E1134" s="343"/>
      <c r="F1134" s="65" t="s">
        <v>298</v>
      </c>
      <c r="G1134" s="378">
        <v>31</v>
      </c>
      <c r="H1134" s="65" t="s">
        <v>17</v>
      </c>
      <c r="I1134" s="59">
        <v>0</v>
      </c>
      <c r="J1134" s="59">
        <f>K1134-I1134</f>
        <v>0</v>
      </c>
      <c r="K1134" s="59">
        <v>0</v>
      </c>
      <c r="L1134" s="60">
        <v>13000</v>
      </c>
      <c r="M1134" s="60">
        <v>13000</v>
      </c>
      <c r="N1134" s="49"/>
    </row>
    <row r="1135" spans="1:18" s="39" customFormat="1" ht="20.100000000000001" hidden="1" customHeight="1" x14ac:dyDescent="0.25">
      <c r="A1135" s="341"/>
      <c r="B1135" s="341"/>
      <c r="C1135" s="341">
        <v>312</v>
      </c>
      <c r="D1135" s="341"/>
      <c r="E1135" s="348"/>
      <c r="F1135" s="75"/>
      <c r="G1135" s="378">
        <v>31</v>
      </c>
      <c r="H1135" s="75" t="s">
        <v>18</v>
      </c>
      <c r="I1135" s="59">
        <f>I1136</f>
        <v>0</v>
      </c>
      <c r="J1135" s="59">
        <f>J1136</f>
        <v>0</v>
      </c>
      <c r="K1135" s="59">
        <f>K1136</f>
        <v>0</v>
      </c>
      <c r="L1135" s="54"/>
      <c r="M1135" s="54"/>
      <c r="N1135" s="49"/>
      <c r="O1135" s="36"/>
      <c r="P1135" s="37"/>
      <c r="Q1135" s="38"/>
      <c r="R1135" s="52"/>
    </row>
    <row r="1136" spans="1:18" ht="20.100000000000001" hidden="1" customHeight="1" x14ac:dyDescent="0.25">
      <c r="A1136" s="342"/>
      <c r="B1136" s="342"/>
      <c r="C1136" s="342"/>
      <c r="D1136" s="342">
        <v>3121</v>
      </c>
      <c r="E1136" s="343"/>
      <c r="F1136" s="65"/>
      <c r="G1136" s="378">
        <v>31</v>
      </c>
      <c r="H1136" s="65" t="s">
        <v>18</v>
      </c>
      <c r="I1136" s="59">
        <v>0</v>
      </c>
      <c r="J1136" s="59">
        <v>0</v>
      </c>
      <c r="K1136" s="59">
        <v>0</v>
      </c>
      <c r="L1136" s="54"/>
      <c r="M1136" s="54"/>
      <c r="N1136" s="49"/>
      <c r="R1136" s="62"/>
    </row>
    <row r="1137" spans="1:18" s="280" customFormat="1" ht="20.100000000000001" hidden="1" customHeight="1" x14ac:dyDescent="0.25">
      <c r="A1137" s="341"/>
      <c r="B1137" s="341"/>
      <c r="C1137" s="341">
        <v>313</v>
      </c>
      <c r="D1137" s="341"/>
      <c r="E1137" s="341"/>
      <c r="F1137" s="44"/>
      <c r="G1137" s="378">
        <v>31</v>
      </c>
      <c r="H1137" s="46" t="s">
        <v>101</v>
      </c>
      <c r="I1137" s="47">
        <f>I1138+I1143</f>
        <v>0</v>
      </c>
      <c r="J1137" s="47">
        <f>J1138+J1143</f>
        <v>0</v>
      </c>
      <c r="K1137" s="47">
        <f>K1138+K1143</f>
        <v>0</v>
      </c>
      <c r="L1137" s="277">
        <f>L1138+L1143</f>
        <v>22000</v>
      </c>
      <c r="M1137" s="277">
        <f>M1138+M1143</f>
        <v>22000</v>
      </c>
      <c r="N1137" s="49"/>
      <c r="O1137" s="278"/>
      <c r="P1137" s="279"/>
      <c r="Q1137" s="279"/>
      <c r="R1137" s="279"/>
    </row>
    <row r="1138" spans="1:18" ht="27.75" hidden="1" customHeight="1" x14ac:dyDescent="0.25">
      <c r="A1138" s="342"/>
      <c r="B1138" s="342"/>
      <c r="C1138" s="342"/>
      <c r="D1138" s="342">
        <v>3132</v>
      </c>
      <c r="E1138" s="342"/>
      <c r="F1138" s="57"/>
      <c r="G1138" s="378">
        <v>31</v>
      </c>
      <c r="H1138" s="58" t="s">
        <v>20</v>
      </c>
      <c r="I1138" s="59">
        <f>I1139+I1141</f>
        <v>0</v>
      </c>
      <c r="J1138" s="59">
        <f>J1139+J1141</f>
        <v>0</v>
      </c>
      <c r="K1138" s="59">
        <f>K1139+K1141</f>
        <v>0</v>
      </c>
      <c r="L1138" s="60">
        <f>L1139+L1141</f>
        <v>20500</v>
      </c>
      <c r="M1138" s="60">
        <f>M1139+M1141</f>
        <v>20500</v>
      </c>
      <c r="N1138" s="49"/>
      <c r="R1138" s="62"/>
    </row>
    <row r="1139" spans="1:18" ht="31.5" hidden="1" customHeight="1" x14ac:dyDescent="0.25">
      <c r="A1139" s="342"/>
      <c r="B1139" s="342"/>
      <c r="C1139" s="342"/>
      <c r="D1139" s="342"/>
      <c r="E1139" s="343" t="s">
        <v>302</v>
      </c>
      <c r="F1139" s="65"/>
      <c r="G1139" s="378">
        <v>31</v>
      </c>
      <c r="H1139" s="65" t="s">
        <v>20</v>
      </c>
      <c r="I1139" s="59">
        <f>I1140</f>
        <v>0</v>
      </c>
      <c r="J1139" s="59">
        <f>J1140</f>
        <v>0</v>
      </c>
      <c r="K1139" s="59">
        <f>K1140</f>
        <v>0</v>
      </c>
      <c r="L1139" s="60">
        <f>L1140</f>
        <v>20000</v>
      </c>
      <c r="M1139" s="60">
        <f>M1140</f>
        <v>20000</v>
      </c>
      <c r="N1139" s="49"/>
    </row>
    <row r="1140" spans="1:18" ht="20.100000000000001" hidden="1" customHeight="1" x14ac:dyDescent="0.25">
      <c r="A1140" s="342"/>
      <c r="B1140" s="342"/>
      <c r="C1140" s="342"/>
      <c r="D1140" s="342"/>
      <c r="E1140" s="343"/>
      <c r="F1140" s="65" t="s">
        <v>303</v>
      </c>
      <c r="G1140" s="378">
        <v>31</v>
      </c>
      <c r="H1140" s="65" t="s">
        <v>20</v>
      </c>
      <c r="I1140" s="59">
        <v>0</v>
      </c>
      <c r="J1140" s="59">
        <f>K1140-I1140</f>
        <v>0</v>
      </c>
      <c r="K1140" s="59">
        <v>0</v>
      </c>
      <c r="L1140" s="60">
        <v>20000</v>
      </c>
      <c r="M1140" s="60">
        <v>20000</v>
      </c>
      <c r="N1140" s="49"/>
    </row>
    <row r="1141" spans="1:18" ht="30" hidden="1" customHeight="1" x14ac:dyDescent="0.25">
      <c r="A1141" s="342"/>
      <c r="B1141" s="342"/>
      <c r="C1141" s="342"/>
      <c r="D1141" s="342"/>
      <c r="E1141" s="343" t="s">
        <v>304</v>
      </c>
      <c r="F1141" s="65"/>
      <c r="G1141" s="378">
        <v>31</v>
      </c>
      <c r="H1141" s="65" t="s">
        <v>102</v>
      </c>
      <c r="I1141" s="66">
        <f>I1142</f>
        <v>0</v>
      </c>
      <c r="J1141" s="66">
        <f>J1142</f>
        <v>0</v>
      </c>
      <c r="K1141" s="66">
        <f>K1142</f>
        <v>0</v>
      </c>
      <c r="L1141" s="60">
        <f>L1142</f>
        <v>500</v>
      </c>
      <c r="M1141" s="60">
        <f>M1142</f>
        <v>500</v>
      </c>
      <c r="N1141" s="49"/>
      <c r="R1141" s="62"/>
    </row>
    <row r="1142" spans="1:18" ht="30" hidden="1" customHeight="1" x14ac:dyDescent="0.25">
      <c r="A1142" s="342"/>
      <c r="B1142" s="342"/>
      <c r="C1142" s="342"/>
      <c r="D1142" s="342"/>
      <c r="E1142" s="343"/>
      <c r="F1142" s="65" t="s">
        <v>305</v>
      </c>
      <c r="G1142" s="378">
        <v>31</v>
      </c>
      <c r="H1142" s="65" t="s">
        <v>102</v>
      </c>
      <c r="I1142" s="66">
        <v>0</v>
      </c>
      <c r="J1142" s="66">
        <f>K1142-I1142</f>
        <v>0</v>
      </c>
      <c r="K1142" s="66">
        <v>0</v>
      </c>
      <c r="L1142" s="60">
        <v>500</v>
      </c>
      <c r="M1142" s="60">
        <v>500</v>
      </c>
      <c r="N1142" s="49"/>
      <c r="R1142" s="62"/>
    </row>
    <row r="1143" spans="1:18" ht="30.75" hidden="1" customHeight="1" x14ac:dyDescent="0.25">
      <c r="A1143" s="342"/>
      <c r="B1143" s="342"/>
      <c r="C1143" s="342"/>
      <c r="D1143" s="342">
        <v>3133</v>
      </c>
      <c r="E1143" s="342"/>
      <c r="F1143" s="57"/>
      <c r="G1143" s="378">
        <v>31</v>
      </c>
      <c r="H1143" s="58" t="s">
        <v>21</v>
      </c>
      <c r="I1143" s="66">
        <f t="shared" ref="I1143:M1144" si="197">I1144</f>
        <v>0</v>
      </c>
      <c r="J1143" s="66">
        <f t="shared" si="197"/>
        <v>0</v>
      </c>
      <c r="K1143" s="66">
        <f t="shared" si="197"/>
        <v>0</v>
      </c>
      <c r="L1143" s="60">
        <f t="shared" si="197"/>
        <v>1500</v>
      </c>
      <c r="M1143" s="60">
        <f t="shared" si="197"/>
        <v>1500</v>
      </c>
      <c r="N1143" s="49"/>
      <c r="R1143" s="62"/>
    </row>
    <row r="1144" spans="1:18" ht="30" hidden="1" customHeight="1" x14ac:dyDescent="0.25">
      <c r="A1144" s="342"/>
      <c r="B1144" s="342"/>
      <c r="C1144" s="342"/>
      <c r="D1144" s="342"/>
      <c r="E1144" s="343" t="s">
        <v>306</v>
      </c>
      <c r="F1144" s="65"/>
      <c r="G1144" s="378">
        <v>31</v>
      </c>
      <c r="H1144" s="65" t="s">
        <v>21</v>
      </c>
      <c r="I1144" s="66">
        <f t="shared" si="197"/>
        <v>0</v>
      </c>
      <c r="J1144" s="66">
        <f t="shared" si="197"/>
        <v>0</v>
      </c>
      <c r="K1144" s="66">
        <f t="shared" si="197"/>
        <v>0</v>
      </c>
      <c r="L1144" s="60">
        <f t="shared" si="197"/>
        <v>1500</v>
      </c>
      <c r="M1144" s="60">
        <f t="shared" si="197"/>
        <v>1500</v>
      </c>
      <c r="N1144" s="49"/>
    </row>
    <row r="1145" spans="1:18" ht="30" hidden="1" customHeight="1" x14ac:dyDescent="0.25">
      <c r="A1145" s="342"/>
      <c r="B1145" s="342"/>
      <c r="C1145" s="342"/>
      <c r="D1145" s="342"/>
      <c r="E1145" s="343"/>
      <c r="F1145" s="65" t="s">
        <v>307</v>
      </c>
      <c r="G1145" s="378">
        <v>31</v>
      </c>
      <c r="H1145" s="65" t="s">
        <v>21</v>
      </c>
      <c r="I1145" s="59">
        <v>0</v>
      </c>
      <c r="J1145" s="59">
        <f>K1145-I1145</f>
        <v>0</v>
      </c>
      <c r="K1145" s="59">
        <v>0</v>
      </c>
      <c r="L1145" s="60">
        <v>1500</v>
      </c>
      <c r="M1145" s="60">
        <v>1500</v>
      </c>
      <c r="N1145" s="49"/>
    </row>
    <row r="1146" spans="1:18" s="39" customFormat="1" ht="20.100000000000001" hidden="1" customHeight="1" x14ac:dyDescent="0.25">
      <c r="A1146" s="341"/>
      <c r="B1146" s="341">
        <v>32</v>
      </c>
      <c r="C1146" s="341"/>
      <c r="D1146" s="341"/>
      <c r="E1146" s="341"/>
      <c r="F1146" s="44"/>
      <c r="G1146" s="378">
        <v>31</v>
      </c>
      <c r="H1146" s="46" t="s">
        <v>22</v>
      </c>
      <c r="I1146" s="47">
        <f>I1147+I1163+I1187</f>
        <v>0</v>
      </c>
      <c r="J1146" s="47">
        <f>J1147+J1163+J1187</f>
        <v>0</v>
      </c>
      <c r="K1146" s="47">
        <f>K1147+K1163+K1187</f>
        <v>0</v>
      </c>
      <c r="L1146" s="54">
        <f>L1147+L1163+L1187</f>
        <v>154000</v>
      </c>
      <c r="M1146" s="54">
        <f>M1147+M1163+M1187</f>
        <v>154000</v>
      </c>
      <c r="N1146" s="49"/>
      <c r="O1146" s="36"/>
      <c r="P1146" s="37"/>
      <c r="Q1146" s="38"/>
      <c r="R1146" s="52"/>
    </row>
    <row r="1147" spans="1:18" s="280" customFormat="1" ht="20.100000000000001" hidden="1" customHeight="1" x14ac:dyDescent="0.25">
      <c r="A1147" s="345"/>
      <c r="B1147" s="345"/>
      <c r="C1147" s="345">
        <v>321</v>
      </c>
      <c r="D1147" s="345"/>
      <c r="E1147" s="345"/>
      <c r="F1147" s="68"/>
      <c r="G1147" s="378">
        <v>31</v>
      </c>
      <c r="H1147" s="69" t="s">
        <v>23</v>
      </c>
      <c r="I1147" s="47">
        <f>I1148+I1157</f>
        <v>0</v>
      </c>
      <c r="J1147" s="47">
        <f>J1148+J1157</f>
        <v>0</v>
      </c>
      <c r="K1147" s="47">
        <f>K1148+K1157</f>
        <v>0</v>
      </c>
      <c r="L1147" s="287">
        <f>L1148+L1157</f>
        <v>1700</v>
      </c>
      <c r="M1147" s="287">
        <f>M1148+M1157</f>
        <v>1700</v>
      </c>
      <c r="N1147" s="49"/>
      <c r="O1147" s="278"/>
      <c r="P1147" s="279"/>
      <c r="Q1147" s="279"/>
      <c r="R1147" s="286"/>
    </row>
    <row r="1148" spans="1:18" ht="20.100000000000001" hidden="1" customHeight="1" x14ac:dyDescent="0.25">
      <c r="A1148" s="342"/>
      <c r="B1148" s="342"/>
      <c r="C1148" s="342"/>
      <c r="D1148" s="342">
        <v>3211</v>
      </c>
      <c r="E1148" s="342"/>
      <c r="F1148" s="57"/>
      <c r="G1148" s="378">
        <v>31</v>
      </c>
      <c r="H1148" s="58" t="s">
        <v>24</v>
      </c>
      <c r="I1148" s="59">
        <f t="shared" ref="I1148:M1149" si="198">I1149</f>
        <v>0</v>
      </c>
      <c r="J1148" s="59">
        <f t="shared" si="198"/>
        <v>0</v>
      </c>
      <c r="K1148" s="59">
        <f t="shared" si="198"/>
        <v>0</v>
      </c>
      <c r="L1148" s="60">
        <f t="shared" si="198"/>
        <v>600</v>
      </c>
      <c r="M1148" s="60">
        <f t="shared" si="198"/>
        <v>600</v>
      </c>
      <c r="N1148" s="49"/>
      <c r="R1148" s="62"/>
    </row>
    <row r="1149" spans="1:18" ht="20.100000000000001" hidden="1" customHeight="1" x14ac:dyDescent="0.25">
      <c r="A1149" s="342"/>
      <c r="B1149" s="342"/>
      <c r="C1149" s="342"/>
      <c r="D1149" s="342"/>
      <c r="E1149" s="343" t="s">
        <v>308</v>
      </c>
      <c r="F1149" s="65"/>
      <c r="G1149" s="378">
        <v>31</v>
      </c>
      <c r="H1149" s="65" t="s">
        <v>103</v>
      </c>
      <c r="I1149" s="66">
        <f t="shared" si="198"/>
        <v>0</v>
      </c>
      <c r="J1149" s="66">
        <f t="shared" si="198"/>
        <v>0</v>
      </c>
      <c r="K1149" s="66">
        <f t="shared" si="198"/>
        <v>0</v>
      </c>
      <c r="L1149" s="60">
        <f t="shared" si="198"/>
        <v>600</v>
      </c>
      <c r="M1149" s="60">
        <f t="shared" si="198"/>
        <v>600</v>
      </c>
      <c r="N1149" s="49"/>
    </row>
    <row r="1150" spans="1:18" ht="20.100000000000001" hidden="1" customHeight="1" x14ac:dyDescent="0.25">
      <c r="A1150" s="342"/>
      <c r="B1150" s="342"/>
      <c r="C1150" s="342"/>
      <c r="D1150" s="342"/>
      <c r="E1150" s="343"/>
      <c r="F1150" s="65" t="s">
        <v>309</v>
      </c>
      <c r="G1150" s="378">
        <v>31</v>
      </c>
      <c r="H1150" s="65" t="s">
        <v>103</v>
      </c>
      <c r="I1150" s="66">
        <v>0</v>
      </c>
      <c r="J1150" s="66">
        <f>K1150-I1150</f>
        <v>0</v>
      </c>
      <c r="K1150" s="66">
        <v>0</v>
      </c>
      <c r="L1150" s="60">
        <v>600</v>
      </c>
      <c r="M1150" s="60">
        <v>600</v>
      </c>
      <c r="N1150" s="49"/>
    </row>
    <row r="1151" spans="1:18" ht="30" hidden="1" customHeight="1" x14ac:dyDescent="0.25">
      <c r="A1151" s="342"/>
      <c r="B1151" s="342"/>
      <c r="C1151" s="342"/>
      <c r="D1151" s="342"/>
      <c r="E1151" s="343" t="s">
        <v>310</v>
      </c>
      <c r="F1151" s="65"/>
      <c r="G1151" s="378">
        <v>31</v>
      </c>
      <c r="H1151" s="65" t="s">
        <v>104</v>
      </c>
      <c r="I1151" s="66"/>
      <c r="J1151" s="66"/>
      <c r="K1151" s="66"/>
      <c r="L1151" s="60"/>
      <c r="M1151" s="60"/>
      <c r="N1151" s="49"/>
      <c r="R1151" s="62"/>
    </row>
    <row r="1152" spans="1:18" ht="30" hidden="1" customHeight="1" x14ac:dyDescent="0.25">
      <c r="A1152" s="342"/>
      <c r="B1152" s="342"/>
      <c r="C1152" s="342"/>
      <c r="D1152" s="342"/>
      <c r="E1152" s="343"/>
      <c r="F1152" s="65" t="s">
        <v>311</v>
      </c>
      <c r="G1152" s="378">
        <v>31</v>
      </c>
      <c r="H1152" s="65" t="s">
        <v>104</v>
      </c>
      <c r="I1152" s="66"/>
      <c r="J1152" s="66"/>
      <c r="K1152" s="66"/>
      <c r="L1152" s="60"/>
      <c r="M1152" s="60"/>
      <c r="N1152" s="49"/>
      <c r="R1152" s="62"/>
    </row>
    <row r="1153" spans="1:18" ht="30" hidden="1" customHeight="1" x14ac:dyDescent="0.25">
      <c r="A1153" s="342"/>
      <c r="B1153" s="342"/>
      <c r="C1153" s="342"/>
      <c r="D1153" s="342"/>
      <c r="E1153" s="343" t="s">
        <v>312</v>
      </c>
      <c r="F1153" s="65"/>
      <c r="G1153" s="378">
        <v>31</v>
      </c>
      <c r="H1153" s="65" t="s">
        <v>357</v>
      </c>
      <c r="I1153" s="66"/>
      <c r="J1153" s="66"/>
      <c r="K1153" s="66"/>
      <c r="L1153" s="60"/>
      <c r="M1153" s="60"/>
      <c r="N1153" s="49"/>
      <c r="R1153" s="62"/>
    </row>
    <row r="1154" spans="1:18" ht="30" hidden="1" customHeight="1" x14ac:dyDescent="0.25">
      <c r="A1154" s="342"/>
      <c r="B1154" s="342"/>
      <c r="C1154" s="342"/>
      <c r="D1154" s="342"/>
      <c r="E1154" s="343"/>
      <c r="F1154" s="65" t="s">
        <v>313</v>
      </c>
      <c r="G1154" s="378">
        <v>31</v>
      </c>
      <c r="H1154" s="65" t="s">
        <v>357</v>
      </c>
      <c r="I1154" s="66"/>
      <c r="J1154" s="66"/>
      <c r="K1154" s="66"/>
      <c r="L1154" s="60"/>
      <c r="M1154" s="60"/>
      <c r="N1154" s="49"/>
      <c r="R1154" s="62"/>
    </row>
    <row r="1155" spans="1:18" ht="20.100000000000001" hidden="1" customHeight="1" x14ac:dyDescent="0.25">
      <c r="A1155" s="342"/>
      <c r="B1155" s="342"/>
      <c r="C1155" s="342"/>
      <c r="D1155" s="342"/>
      <c r="E1155" s="343" t="s">
        <v>314</v>
      </c>
      <c r="F1155" s="65"/>
      <c r="G1155" s="378">
        <v>31</v>
      </c>
      <c r="H1155" s="65" t="s">
        <v>106</v>
      </c>
      <c r="I1155" s="66"/>
      <c r="J1155" s="66"/>
      <c r="K1155" s="66"/>
      <c r="L1155" s="60"/>
      <c r="M1155" s="60"/>
      <c r="N1155" s="49"/>
      <c r="R1155" s="62"/>
    </row>
    <row r="1156" spans="1:18" ht="20.100000000000001" hidden="1" customHeight="1" x14ac:dyDescent="0.25">
      <c r="A1156" s="342"/>
      <c r="B1156" s="342"/>
      <c r="C1156" s="342"/>
      <c r="D1156" s="342"/>
      <c r="E1156" s="343"/>
      <c r="F1156" s="65" t="s">
        <v>315</v>
      </c>
      <c r="G1156" s="378">
        <v>31</v>
      </c>
      <c r="H1156" s="65" t="s">
        <v>106</v>
      </c>
      <c r="I1156" s="66"/>
      <c r="J1156" s="66"/>
      <c r="K1156" s="66"/>
      <c r="L1156" s="60"/>
      <c r="M1156" s="60"/>
      <c r="N1156" s="49"/>
      <c r="R1156" s="62"/>
    </row>
    <row r="1157" spans="1:18" ht="20.100000000000001" hidden="1" customHeight="1" x14ac:dyDescent="0.25">
      <c r="A1157" s="342"/>
      <c r="B1157" s="342"/>
      <c r="C1157" s="342"/>
      <c r="D1157" s="342">
        <v>3213</v>
      </c>
      <c r="E1157" s="342"/>
      <c r="F1157" s="57"/>
      <c r="G1157" s="378">
        <v>31</v>
      </c>
      <c r="H1157" s="58" t="s">
        <v>26</v>
      </c>
      <c r="I1157" s="66">
        <f t="shared" ref="I1157:M1158" si="199">I1158</f>
        <v>0</v>
      </c>
      <c r="J1157" s="66">
        <f t="shared" si="199"/>
        <v>0</v>
      </c>
      <c r="K1157" s="66">
        <f t="shared" si="199"/>
        <v>0</v>
      </c>
      <c r="L1157" s="60">
        <f t="shared" si="199"/>
        <v>1100</v>
      </c>
      <c r="M1157" s="60">
        <f t="shared" si="199"/>
        <v>1100</v>
      </c>
      <c r="N1157" s="49"/>
      <c r="R1157" s="62"/>
    </row>
    <row r="1158" spans="1:18" ht="20.100000000000001" hidden="1" customHeight="1" x14ac:dyDescent="0.25">
      <c r="A1158" s="342"/>
      <c r="B1158" s="342"/>
      <c r="C1158" s="342"/>
      <c r="D1158" s="342"/>
      <c r="E1158" s="343" t="s">
        <v>109</v>
      </c>
      <c r="F1158" s="65"/>
      <c r="G1158" s="378">
        <v>31</v>
      </c>
      <c r="H1158" s="65" t="s">
        <v>110</v>
      </c>
      <c r="I1158" s="66">
        <f t="shared" si="199"/>
        <v>0</v>
      </c>
      <c r="J1158" s="66">
        <f t="shared" si="199"/>
        <v>0</v>
      </c>
      <c r="K1158" s="66">
        <f t="shared" si="199"/>
        <v>0</v>
      </c>
      <c r="L1158" s="60">
        <f t="shared" si="199"/>
        <v>1100</v>
      </c>
      <c r="M1158" s="60">
        <f t="shared" si="199"/>
        <v>1100</v>
      </c>
      <c r="N1158" s="49"/>
      <c r="R1158" s="62"/>
    </row>
    <row r="1159" spans="1:18" ht="20.100000000000001" hidden="1" customHeight="1" x14ac:dyDescent="0.25">
      <c r="A1159" s="342"/>
      <c r="B1159" s="342"/>
      <c r="C1159" s="342"/>
      <c r="D1159" s="342"/>
      <c r="E1159" s="343"/>
      <c r="F1159" s="65" t="s">
        <v>111</v>
      </c>
      <c r="G1159" s="378">
        <v>31</v>
      </c>
      <c r="H1159" s="65" t="s">
        <v>321</v>
      </c>
      <c r="I1159" s="66">
        <v>0</v>
      </c>
      <c r="J1159" s="66">
        <f>K1159-I1159</f>
        <v>0</v>
      </c>
      <c r="K1159" s="66">
        <v>0</v>
      </c>
      <c r="L1159" s="60">
        <v>1100</v>
      </c>
      <c r="M1159" s="60">
        <v>1100</v>
      </c>
      <c r="N1159" s="49"/>
      <c r="R1159" s="62"/>
    </row>
    <row r="1160" spans="1:18" ht="20.100000000000001" hidden="1" customHeight="1" x14ac:dyDescent="0.25">
      <c r="A1160" s="342"/>
      <c r="B1160" s="342"/>
      <c r="C1160" s="342"/>
      <c r="D1160" s="342"/>
      <c r="E1160" s="343"/>
      <c r="F1160" s="65" t="s">
        <v>113</v>
      </c>
      <c r="G1160" s="378">
        <v>31</v>
      </c>
      <c r="H1160" s="65" t="s">
        <v>322</v>
      </c>
      <c r="I1160" s="66"/>
      <c r="J1160" s="66"/>
      <c r="K1160" s="66"/>
      <c r="L1160" s="54"/>
      <c r="M1160" s="54"/>
      <c r="N1160" s="49"/>
      <c r="R1160" s="62"/>
    </row>
    <row r="1161" spans="1:18" ht="20.100000000000001" hidden="1" customHeight="1" x14ac:dyDescent="0.25">
      <c r="A1161" s="342"/>
      <c r="B1161" s="342"/>
      <c r="C1161" s="342"/>
      <c r="D1161" s="342"/>
      <c r="E1161" s="343" t="s">
        <v>115</v>
      </c>
      <c r="F1161" s="65"/>
      <c r="G1161" s="378">
        <v>31</v>
      </c>
      <c r="H1161" s="65" t="s">
        <v>116</v>
      </c>
      <c r="I1161" s="66"/>
      <c r="J1161" s="66"/>
      <c r="K1161" s="66"/>
      <c r="L1161" s="54"/>
      <c r="M1161" s="54"/>
      <c r="N1161" s="49"/>
      <c r="R1161" s="62"/>
    </row>
    <row r="1162" spans="1:18" ht="20.100000000000001" hidden="1" customHeight="1" x14ac:dyDescent="0.25">
      <c r="A1162" s="342"/>
      <c r="B1162" s="342"/>
      <c r="C1162" s="342"/>
      <c r="D1162" s="342"/>
      <c r="E1162" s="343"/>
      <c r="F1162" s="65" t="s">
        <v>117</v>
      </c>
      <c r="G1162" s="378">
        <v>31</v>
      </c>
      <c r="H1162" s="65" t="s">
        <v>116</v>
      </c>
      <c r="I1162" s="59"/>
      <c r="J1162" s="59"/>
      <c r="K1162" s="59"/>
      <c r="L1162" s="54"/>
      <c r="M1162" s="54"/>
      <c r="N1162" s="49"/>
      <c r="R1162" s="62"/>
    </row>
    <row r="1163" spans="1:18" s="280" customFormat="1" ht="20.100000000000001" hidden="1" customHeight="1" x14ac:dyDescent="0.25">
      <c r="A1163" s="341"/>
      <c r="B1163" s="341"/>
      <c r="C1163" s="341">
        <v>322</v>
      </c>
      <c r="D1163" s="341"/>
      <c r="E1163" s="341"/>
      <c r="F1163" s="44"/>
      <c r="G1163" s="378">
        <v>31</v>
      </c>
      <c r="H1163" s="46" t="s">
        <v>27</v>
      </c>
      <c r="I1163" s="47">
        <f>I1164+I1174+I1179</f>
        <v>0</v>
      </c>
      <c r="J1163" s="47">
        <f>J1164+J1174+J1179</f>
        <v>0</v>
      </c>
      <c r="K1163" s="47">
        <f>K1164+K1174+K1179</f>
        <v>0</v>
      </c>
      <c r="L1163" s="277">
        <f>L1164+L1174+L1179</f>
        <v>55500</v>
      </c>
      <c r="M1163" s="277">
        <f>M1164+M1174+M1179</f>
        <v>55500</v>
      </c>
      <c r="N1163" s="49"/>
      <c r="O1163" s="278"/>
      <c r="P1163" s="279"/>
      <c r="Q1163" s="279"/>
      <c r="R1163" s="286"/>
    </row>
    <row r="1164" spans="1:18" ht="20.100000000000001" hidden="1" customHeight="1" x14ac:dyDescent="0.25">
      <c r="A1164" s="342"/>
      <c r="B1164" s="342"/>
      <c r="C1164" s="342"/>
      <c r="D1164" s="342">
        <v>3221</v>
      </c>
      <c r="E1164" s="342"/>
      <c r="F1164" s="57"/>
      <c r="G1164" s="378">
        <v>31</v>
      </c>
      <c r="H1164" s="58" t="s">
        <v>118</v>
      </c>
      <c r="I1164" s="59">
        <f>I1165+I1170+I1172</f>
        <v>0</v>
      </c>
      <c r="J1164" s="59">
        <f>J1165+J1170+J1172</f>
        <v>0</v>
      </c>
      <c r="K1164" s="59">
        <f>K1165+K1170+K1172</f>
        <v>0</v>
      </c>
      <c r="L1164" s="60">
        <f>L1165+L1170+L1172</f>
        <v>1500</v>
      </c>
      <c r="M1164" s="60">
        <f>M1165+M1170+M1172</f>
        <v>1500</v>
      </c>
      <c r="N1164" s="49"/>
      <c r="R1164" s="62"/>
    </row>
    <row r="1165" spans="1:18" ht="20.100000000000001" hidden="1" customHeight="1" x14ac:dyDescent="0.25">
      <c r="A1165" s="342"/>
      <c r="B1165" s="342"/>
      <c r="C1165" s="342"/>
      <c r="D1165" s="342"/>
      <c r="E1165" s="343" t="s">
        <v>119</v>
      </c>
      <c r="F1165" s="65"/>
      <c r="G1165" s="378">
        <v>31</v>
      </c>
      <c r="H1165" s="65" t="s">
        <v>120</v>
      </c>
      <c r="I1165" s="59">
        <f>I1166+I1167</f>
        <v>0</v>
      </c>
      <c r="J1165" s="59">
        <f>J1166+J1167</f>
        <v>0</v>
      </c>
      <c r="K1165" s="59">
        <f>K1166+K1167</f>
        <v>0</v>
      </c>
      <c r="L1165" s="60">
        <f>L1166+L1167</f>
        <v>500</v>
      </c>
      <c r="M1165" s="60">
        <f>M1166+M1167</f>
        <v>500</v>
      </c>
      <c r="N1165" s="49"/>
      <c r="R1165" s="62"/>
    </row>
    <row r="1166" spans="1:18" ht="20.100000000000001" hidden="1" customHeight="1" x14ac:dyDescent="0.25">
      <c r="A1166" s="342"/>
      <c r="B1166" s="342"/>
      <c r="C1166" s="342"/>
      <c r="D1166" s="342"/>
      <c r="E1166" s="343"/>
      <c r="F1166" s="65" t="s">
        <v>121</v>
      </c>
      <c r="G1166" s="378">
        <v>31</v>
      </c>
      <c r="H1166" s="65" t="s">
        <v>120</v>
      </c>
      <c r="I1166" s="66">
        <v>0</v>
      </c>
      <c r="J1166" s="66">
        <f>K1166-I1166</f>
        <v>0</v>
      </c>
      <c r="K1166" s="66">
        <v>0</v>
      </c>
      <c r="L1166" s="60">
        <v>360</v>
      </c>
      <c r="M1166" s="60">
        <v>360</v>
      </c>
      <c r="N1166" s="49"/>
      <c r="R1166" s="62"/>
    </row>
    <row r="1167" spans="1:18" ht="15" hidden="1" customHeight="1" x14ac:dyDescent="0.25">
      <c r="A1167" s="342"/>
      <c r="B1167" s="342"/>
      <c r="C1167" s="342"/>
      <c r="D1167" s="342"/>
      <c r="E1167" s="343"/>
      <c r="F1167" s="65" t="s">
        <v>122</v>
      </c>
      <c r="G1167" s="378">
        <v>31</v>
      </c>
      <c r="H1167" s="65" t="s">
        <v>323</v>
      </c>
      <c r="I1167" s="66">
        <v>0</v>
      </c>
      <c r="J1167" s="66">
        <f>K1167-I1167</f>
        <v>0</v>
      </c>
      <c r="K1167" s="66">
        <v>0</v>
      </c>
      <c r="L1167" s="60">
        <v>140</v>
      </c>
      <c r="M1167" s="60">
        <v>140</v>
      </c>
      <c r="N1167" s="49"/>
      <c r="R1167" s="62"/>
    </row>
    <row r="1168" spans="1:18" ht="30" hidden="1" customHeight="1" x14ac:dyDescent="0.25">
      <c r="A1168" s="342"/>
      <c r="B1168" s="342"/>
      <c r="C1168" s="342"/>
      <c r="D1168" s="342"/>
      <c r="E1168" s="343" t="s">
        <v>124</v>
      </c>
      <c r="F1168" s="65"/>
      <c r="G1168" s="378">
        <v>31</v>
      </c>
      <c r="H1168" s="65" t="s">
        <v>125</v>
      </c>
      <c r="I1168" s="66"/>
      <c r="J1168" s="66"/>
      <c r="K1168" s="66"/>
      <c r="L1168" s="60"/>
      <c r="M1168" s="60"/>
      <c r="N1168" s="49"/>
      <c r="R1168" s="62"/>
    </row>
    <row r="1169" spans="1:19" ht="30" hidden="1" customHeight="1" x14ac:dyDescent="0.25">
      <c r="A1169" s="342"/>
      <c r="B1169" s="342"/>
      <c r="C1169" s="342"/>
      <c r="D1169" s="342"/>
      <c r="E1169" s="343"/>
      <c r="F1169" s="65" t="s">
        <v>126</v>
      </c>
      <c r="G1169" s="378">
        <v>31</v>
      </c>
      <c r="H1169" s="65" t="s">
        <v>125</v>
      </c>
      <c r="I1169" s="66"/>
      <c r="J1169" s="66"/>
      <c r="K1169" s="66"/>
      <c r="L1169" s="60"/>
      <c r="M1169" s="60"/>
      <c r="N1169" s="49"/>
      <c r="R1169" s="62"/>
    </row>
    <row r="1170" spans="1:19" ht="30.75" hidden="1" customHeight="1" x14ac:dyDescent="0.25">
      <c r="A1170" s="342"/>
      <c r="B1170" s="342"/>
      <c r="C1170" s="342"/>
      <c r="D1170" s="342"/>
      <c r="E1170" s="343" t="s">
        <v>127</v>
      </c>
      <c r="F1170" s="65"/>
      <c r="G1170" s="378">
        <v>31</v>
      </c>
      <c r="H1170" s="65" t="s">
        <v>128</v>
      </c>
      <c r="I1170" s="66">
        <f>I1171</f>
        <v>0</v>
      </c>
      <c r="J1170" s="66">
        <f>J1171</f>
        <v>0</v>
      </c>
      <c r="K1170" s="66">
        <f>K1171</f>
        <v>0</v>
      </c>
      <c r="L1170" s="60">
        <f>L1171</f>
        <v>500</v>
      </c>
      <c r="M1170" s="60">
        <f>M1171</f>
        <v>500</v>
      </c>
      <c r="N1170" s="49"/>
      <c r="P1170" s="63"/>
      <c r="R1170" s="62"/>
    </row>
    <row r="1171" spans="1:19" ht="20.100000000000001" hidden="1" customHeight="1" x14ac:dyDescent="0.25">
      <c r="A1171" s="342"/>
      <c r="B1171" s="342"/>
      <c r="C1171" s="342"/>
      <c r="D1171" s="342"/>
      <c r="E1171" s="343"/>
      <c r="F1171" s="65" t="s">
        <v>129</v>
      </c>
      <c r="G1171" s="378">
        <v>31</v>
      </c>
      <c r="H1171" s="65" t="s">
        <v>128</v>
      </c>
      <c r="I1171" s="66">
        <v>0</v>
      </c>
      <c r="J1171" s="66">
        <f>K1171-I1171</f>
        <v>0</v>
      </c>
      <c r="K1171" s="66">
        <v>0</v>
      </c>
      <c r="L1171" s="60">
        <v>500</v>
      </c>
      <c r="M1171" s="60">
        <v>500</v>
      </c>
      <c r="N1171" s="49"/>
      <c r="P1171" s="63"/>
      <c r="R1171" s="62"/>
    </row>
    <row r="1172" spans="1:19" ht="20.100000000000001" hidden="1" customHeight="1" x14ac:dyDescent="0.25">
      <c r="A1172" s="342"/>
      <c r="B1172" s="342"/>
      <c r="C1172" s="342"/>
      <c r="D1172" s="342"/>
      <c r="E1172" s="343" t="s">
        <v>130</v>
      </c>
      <c r="F1172" s="65"/>
      <c r="G1172" s="378">
        <v>31</v>
      </c>
      <c r="H1172" s="65" t="s">
        <v>131</v>
      </c>
      <c r="I1172" s="66">
        <f>I1173</f>
        <v>0</v>
      </c>
      <c r="J1172" s="66">
        <f>J1173</f>
        <v>0</v>
      </c>
      <c r="K1172" s="66">
        <f>K1173</f>
        <v>0</v>
      </c>
      <c r="L1172" s="60">
        <f>L1173</f>
        <v>500</v>
      </c>
      <c r="M1172" s="60">
        <f>M1173</f>
        <v>500</v>
      </c>
      <c r="N1172" s="49"/>
      <c r="R1172" s="62"/>
      <c r="S1172" s="28"/>
    </row>
    <row r="1173" spans="1:19" ht="20.100000000000001" hidden="1" customHeight="1" x14ac:dyDescent="0.25">
      <c r="A1173" s="342"/>
      <c r="B1173" s="342"/>
      <c r="C1173" s="342"/>
      <c r="D1173" s="342"/>
      <c r="E1173" s="343"/>
      <c r="F1173" s="65" t="s">
        <v>132</v>
      </c>
      <c r="G1173" s="378">
        <v>31</v>
      </c>
      <c r="H1173" s="65" t="s">
        <v>131</v>
      </c>
      <c r="I1173" s="59">
        <v>0</v>
      </c>
      <c r="J1173" s="59">
        <f>K1173-I1173</f>
        <v>0</v>
      </c>
      <c r="K1173" s="59">
        <v>0</v>
      </c>
      <c r="L1173" s="60">
        <v>500</v>
      </c>
      <c r="M1173" s="60">
        <v>500</v>
      </c>
      <c r="N1173" s="49"/>
      <c r="R1173" s="62"/>
      <c r="S1173" s="28"/>
    </row>
    <row r="1174" spans="1:19" ht="20.100000000000001" hidden="1" customHeight="1" x14ac:dyDescent="0.25">
      <c r="A1174" s="342"/>
      <c r="B1174" s="342"/>
      <c r="C1174" s="342"/>
      <c r="D1174" s="342">
        <v>3222</v>
      </c>
      <c r="E1174" s="342"/>
      <c r="F1174" s="57"/>
      <c r="G1174" s="378">
        <v>31</v>
      </c>
      <c r="H1174" s="58" t="s">
        <v>29</v>
      </c>
      <c r="I1174" s="59">
        <f>I1175+I1177</f>
        <v>0</v>
      </c>
      <c r="J1174" s="59">
        <f>J1175+J1177</f>
        <v>0</v>
      </c>
      <c r="K1174" s="59">
        <f>K1175+K1177</f>
        <v>0</v>
      </c>
      <c r="L1174" s="60">
        <f>L1175+L1177</f>
        <v>45000</v>
      </c>
      <c r="M1174" s="60">
        <f>M1175+M1177</f>
        <v>45000</v>
      </c>
      <c r="N1174" s="49"/>
      <c r="R1174" s="62"/>
      <c r="S1174" s="28"/>
    </row>
    <row r="1175" spans="1:19" ht="20.100000000000001" hidden="1" customHeight="1" x14ac:dyDescent="0.25">
      <c r="A1175" s="342"/>
      <c r="B1175" s="342"/>
      <c r="C1175" s="342"/>
      <c r="D1175" s="342"/>
      <c r="E1175" s="343" t="s">
        <v>136</v>
      </c>
      <c r="F1175" s="65"/>
      <c r="G1175" s="378">
        <v>31</v>
      </c>
      <c r="H1175" s="65" t="s">
        <v>137</v>
      </c>
      <c r="I1175" s="59">
        <f>I1176</f>
        <v>0</v>
      </c>
      <c r="J1175" s="59">
        <f>J1176</f>
        <v>0</v>
      </c>
      <c r="K1175" s="59">
        <f>K1176</f>
        <v>0</v>
      </c>
      <c r="L1175" s="60">
        <f>L1176</f>
        <v>15000</v>
      </c>
      <c r="M1175" s="60">
        <f>M1176</f>
        <v>15000</v>
      </c>
      <c r="N1175" s="49"/>
      <c r="R1175" s="62"/>
      <c r="S1175" s="28"/>
    </row>
    <row r="1176" spans="1:19" ht="20.100000000000001" hidden="1" customHeight="1" x14ac:dyDescent="0.25">
      <c r="A1176" s="342"/>
      <c r="B1176" s="342"/>
      <c r="C1176" s="342"/>
      <c r="D1176" s="342"/>
      <c r="E1176" s="343"/>
      <c r="F1176" s="65" t="s">
        <v>138</v>
      </c>
      <c r="G1176" s="378">
        <v>31</v>
      </c>
      <c r="H1176" s="65" t="s">
        <v>137</v>
      </c>
      <c r="I1176" s="59">
        <v>0</v>
      </c>
      <c r="J1176" s="59">
        <f>K1176-I1176</f>
        <v>0</v>
      </c>
      <c r="K1176" s="59">
        <v>0</v>
      </c>
      <c r="L1176" s="60">
        <v>15000</v>
      </c>
      <c r="M1176" s="60">
        <v>15000</v>
      </c>
      <c r="N1176" s="49"/>
      <c r="R1176" s="62"/>
      <c r="S1176" s="28"/>
    </row>
    <row r="1177" spans="1:19" ht="20.100000000000001" hidden="1" customHeight="1" x14ac:dyDescent="0.25">
      <c r="A1177" s="342"/>
      <c r="B1177" s="342"/>
      <c r="C1177" s="342"/>
      <c r="D1177" s="342"/>
      <c r="E1177" s="343" t="s">
        <v>139</v>
      </c>
      <c r="F1177" s="65"/>
      <c r="G1177" s="378">
        <v>31</v>
      </c>
      <c r="H1177" s="65" t="s">
        <v>140</v>
      </c>
      <c r="I1177" s="59">
        <f>I1178</f>
        <v>0</v>
      </c>
      <c r="J1177" s="59">
        <f>J1178</f>
        <v>0</v>
      </c>
      <c r="K1177" s="59">
        <f>K1178</f>
        <v>0</v>
      </c>
      <c r="L1177" s="60">
        <f>L1178</f>
        <v>30000</v>
      </c>
      <c r="M1177" s="60">
        <f>M1178</f>
        <v>30000</v>
      </c>
      <c r="N1177" s="49"/>
      <c r="O1177" s="61"/>
      <c r="R1177" s="62"/>
      <c r="S1177" s="28"/>
    </row>
    <row r="1178" spans="1:19" ht="20.100000000000001" hidden="1" customHeight="1" x14ac:dyDescent="0.25">
      <c r="A1178" s="342"/>
      <c r="B1178" s="342"/>
      <c r="C1178" s="342"/>
      <c r="D1178" s="342"/>
      <c r="E1178" s="343"/>
      <c r="F1178" s="65" t="s">
        <v>141</v>
      </c>
      <c r="G1178" s="378">
        <v>31</v>
      </c>
      <c r="H1178" s="65" t="s">
        <v>140</v>
      </c>
      <c r="I1178" s="59">
        <v>0</v>
      </c>
      <c r="J1178" s="59">
        <f>K1178-I1178</f>
        <v>0</v>
      </c>
      <c r="K1178" s="59">
        <v>0</v>
      </c>
      <c r="L1178" s="60">
        <v>30000</v>
      </c>
      <c r="M1178" s="60">
        <v>30000</v>
      </c>
      <c r="N1178" s="49"/>
      <c r="O1178" s="61"/>
      <c r="R1178" s="62"/>
      <c r="S1178" s="28"/>
    </row>
    <row r="1179" spans="1:19" ht="20.100000000000001" hidden="1" customHeight="1" x14ac:dyDescent="0.25">
      <c r="A1179" s="342"/>
      <c r="B1179" s="342"/>
      <c r="C1179" s="342"/>
      <c r="D1179" s="358">
        <v>3223</v>
      </c>
      <c r="E1179" s="358"/>
      <c r="F1179" s="108"/>
      <c r="G1179" s="378">
        <v>31</v>
      </c>
      <c r="H1179" s="99" t="s">
        <v>30</v>
      </c>
      <c r="I1179" s="59">
        <f>I1180+I1183+I1185</f>
        <v>0</v>
      </c>
      <c r="J1179" s="59">
        <f>J1180+J1183+J1185</f>
        <v>0</v>
      </c>
      <c r="K1179" s="59">
        <f>K1180+K1183+K1185</f>
        <v>0</v>
      </c>
      <c r="L1179" s="60">
        <f>L1180+L1183+L1185</f>
        <v>9000</v>
      </c>
      <c r="M1179" s="60">
        <f>M1180+M1183+M1185</f>
        <v>9000</v>
      </c>
      <c r="N1179" s="49"/>
      <c r="O1179" s="61"/>
      <c r="R1179" s="62"/>
      <c r="S1179" s="28"/>
    </row>
    <row r="1180" spans="1:19" ht="20.100000000000001" hidden="1" customHeight="1" x14ac:dyDescent="0.25">
      <c r="A1180" s="342"/>
      <c r="B1180" s="342"/>
      <c r="C1180" s="342"/>
      <c r="D1180" s="358"/>
      <c r="E1180" s="343" t="s">
        <v>142</v>
      </c>
      <c r="F1180" s="65"/>
      <c r="G1180" s="378">
        <v>31</v>
      </c>
      <c r="H1180" s="65" t="s">
        <v>143</v>
      </c>
      <c r="I1180" s="59">
        <f>I1181+I1182</f>
        <v>0</v>
      </c>
      <c r="J1180" s="59">
        <f>J1181+J1182</f>
        <v>0</v>
      </c>
      <c r="K1180" s="59">
        <f>K1181+K1182</f>
        <v>0</v>
      </c>
      <c r="L1180" s="60">
        <f>L1181+L1182</f>
        <v>4000</v>
      </c>
      <c r="M1180" s="60">
        <f>M1181+M1182</f>
        <v>4000</v>
      </c>
      <c r="N1180" s="49"/>
      <c r="O1180" s="61"/>
      <c r="R1180" s="62"/>
      <c r="S1180" s="28"/>
    </row>
    <row r="1181" spans="1:19" ht="20.100000000000001" hidden="1" customHeight="1" x14ac:dyDescent="0.25">
      <c r="A1181" s="342"/>
      <c r="B1181" s="342"/>
      <c r="C1181" s="342"/>
      <c r="D1181" s="358"/>
      <c r="E1181" s="343"/>
      <c r="F1181" s="65" t="s">
        <v>144</v>
      </c>
      <c r="G1181" s="378">
        <v>31</v>
      </c>
      <c r="H1181" s="65" t="s">
        <v>143</v>
      </c>
      <c r="I1181" s="59">
        <v>0</v>
      </c>
      <c r="J1181" s="59">
        <f>K1181-I1181</f>
        <v>0</v>
      </c>
      <c r="K1181" s="59">
        <v>0</v>
      </c>
      <c r="L1181" s="60">
        <v>1500</v>
      </c>
      <c r="M1181" s="60">
        <v>1500</v>
      </c>
      <c r="N1181" s="49"/>
      <c r="O1181" s="61"/>
      <c r="R1181" s="62"/>
      <c r="S1181" s="28"/>
    </row>
    <row r="1182" spans="1:19" ht="20.100000000000001" hidden="1" customHeight="1" x14ac:dyDescent="0.25">
      <c r="A1182" s="342"/>
      <c r="B1182" s="342"/>
      <c r="C1182" s="342"/>
      <c r="D1182" s="358"/>
      <c r="E1182" s="343"/>
      <c r="F1182" s="65" t="s">
        <v>145</v>
      </c>
      <c r="G1182" s="378">
        <v>31</v>
      </c>
      <c r="H1182" s="65" t="s">
        <v>146</v>
      </c>
      <c r="I1182" s="59">
        <v>0</v>
      </c>
      <c r="J1182" s="59">
        <f>K1182-I1182</f>
        <v>0</v>
      </c>
      <c r="K1182" s="59">
        <v>0</v>
      </c>
      <c r="L1182" s="60">
        <v>2500</v>
      </c>
      <c r="M1182" s="60">
        <v>2500</v>
      </c>
      <c r="N1182" s="49"/>
      <c r="O1182" s="61"/>
      <c r="R1182" s="62"/>
      <c r="S1182" s="28"/>
    </row>
    <row r="1183" spans="1:19" ht="20.100000000000001" hidden="1" customHeight="1" x14ac:dyDescent="0.25">
      <c r="A1183" s="342"/>
      <c r="B1183" s="342"/>
      <c r="C1183" s="342"/>
      <c r="D1183" s="358"/>
      <c r="E1183" s="343" t="s">
        <v>147</v>
      </c>
      <c r="F1183" s="65"/>
      <c r="G1183" s="378">
        <v>31</v>
      </c>
      <c r="H1183" s="65" t="s">
        <v>148</v>
      </c>
      <c r="I1183" s="59">
        <f>I1184</f>
        <v>0</v>
      </c>
      <c r="J1183" s="59">
        <f>J1184</f>
        <v>0</v>
      </c>
      <c r="K1183" s="59">
        <f>K1184</f>
        <v>0</v>
      </c>
      <c r="L1183" s="60">
        <f>L1184</f>
        <v>4000</v>
      </c>
      <c r="M1183" s="60">
        <f>M1184</f>
        <v>4000</v>
      </c>
      <c r="N1183" s="49"/>
      <c r="R1183" s="62"/>
      <c r="S1183" s="28"/>
    </row>
    <row r="1184" spans="1:19" ht="20.100000000000001" hidden="1" customHeight="1" x14ac:dyDescent="0.25">
      <c r="A1184" s="342"/>
      <c r="B1184" s="342"/>
      <c r="C1184" s="342"/>
      <c r="D1184" s="358"/>
      <c r="E1184" s="343"/>
      <c r="F1184" s="65" t="s">
        <v>149</v>
      </c>
      <c r="G1184" s="378">
        <v>31</v>
      </c>
      <c r="H1184" s="65" t="s">
        <v>148</v>
      </c>
      <c r="I1184" s="59">
        <v>0</v>
      </c>
      <c r="J1184" s="59">
        <f>K1184-I1184</f>
        <v>0</v>
      </c>
      <c r="K1184" s="59">
        <v>0</v>
      </c>
      <c r="L1184" s="60">
        <v>4000</v>
      </c>
      <c r="M1184" s="60">
        <v>4000</v>
      </c>
      <c r="N1184" s="49"/>
      <c r="R1184" s="62"/>
      <c r="S1184" s="28"/>
    </row>
    <row r="1185" spans="1:19" ht="20.100000000000001" hidden="1" customHeight="1" x14ac:dyDescent="0.25">
      <c r="A1185" s="342"/>
      <c r="B1185" s="342"/>
      <c r="C1185" s="342"/>
      <c r="D1185" s="358"/>
      <c r="E1185" s="343" t="s">
        <v>150</v>
      </c>
      <c r="F1185" s="65"/>
      <c r="G1185" s="378">
        <v>31</v>
      </c>
      <c r="H1185" s="65" t="s">
        <v>151</v>
      </c>
      <c r="I1185" s="59">
        <f>I1186</f>
        <v>0</v>
      </c>
      <c r="J1185" s="59">
        <f>J1186</f>
        <v>0</v>
      </c>
      <c r="K1185" s="59">
        <f>K1186</f>
        <v>0</v>
      </c>
      <c r="L1185" s="60">
        <f>L1186</f>
        <v>1000</v>
      </c>
      <c r="M1185" s="60">
        <f>M1186</f>
        <v>1000</v>
      </c>
      <c r="N1185" s="49"/>
      <c r="R1185" s="62"/>
      <c r="S1185" s="28"/>
    </row>
    <row r="1186" spans="1:19" ht="20.100000000000001" hidden="1" customHeight="1" x14ac:dyDescent="0.25">
      <c r="A1186" s="342"/>
      <c r="B1186" s="342"/>
      <c r="C1186" s="342"/>
      <c r="D1186" s="358"/>
      <c r="E1186" s="343"/>
      <c r="F1186" s="65" t="s">
        <v>152</v>
      </c>
      <c r="G1186" s="378">
        <v>31</v>
      </c>
      <c r="H1186" s="65" t="s">
        <v>151</v>
      </c>
      <c r="I1186" s="59">
        <v>0</v>
      </c>
      <c r="J1186" s="59">
        <f>K1186-I1186</f>
        <v>0</v>
      </c>
      <c r="K1186" s="59">
        <v>0</v>
      </c>
      <c r="L1186" s="60">
        <v>1000</v>
      </c>
      <c r="M1186" s="60">
        <v>1000</v>
      </c>
      <c r="N1186" s="49"/>
      <c r="R1186" s="62"/>
      <c r="S1186" s="28"/>
    </row>
    <row r="1187" spans="1:19" s="280" customFormat="1" ht="20.100000000000001" hidden="1" customHeight="1" x14ac:dyDescent="0.25">
      <c r="A1187" s="341"/>
      <c r="B1187" s="341"/>
      <c r="C1187" s="341">
        <v>323</v>
      </c>
      <c r="D1187" s="347"/>
      <c r="E1187" s="347"/>
      <c r="F1187" s="74"/>
      <c r="G1187" s="378">
        <v>31</v>
      </c>
      <c r="H1187" s="75" t="s">
        <v>34</v>
      </c>
      <c r="I1187" s="47">
        <f>I1188+I1197+I1203+I1208</f>
        <v>0</v>
      </c>
      <c r="J1187" s="47">
        <f>J1188+J1197+J1203+J1208</f>
        <v>0</v>
      </c>
      <c r="K1187" s="47">
        <f>K1188+K1197+K1203+K1208</f>
        <v>0</v>
      </c>
      <c r="L1187" s="277">
        <f>L1188+L1197+L1203+L1208</f>
        <v>96800</v>
      </c>
      <c r="M1187" s="277">
        <f>M1188+M1197+M1203+M1208</f>
        <v>96800</v>
      </c>
      <c r="N1187" s="49"/>
      <c r="O1187" s="278"/>
      <c r="P1187" s="279"/>
      <c r="Q1187" s="279"/>
      <c r="R1187" s="286"/>
      <c r="S1187" s="279"/>
    </row>
    <row r="1188" spans="1:19" ht="20.100000000000001" hidden="1" customHeight="1" x14ac:dyDescent="0.25">
      <c r="A1188" s="342"/>
      <c r="B1188" s="342"/>
      <c r="C1188" s="342"/>
      <c r="D1188" s="349">
        <v>3231</v>
      </c>
      <c r="E1188" s="349"/>
      <c r="F1188" s="76"/>
      <c r="G1188" s="378">
        <v>31</v>
      </c>
      <c r="H1188" s="99" t="s">
        <v>167</v>
      </c>
      <c r="I1188" s="59">
        <f t="shared" ref="I1188:M1189" si="200">I1189</f>
        <v>0</v>
      </c>
      <c r="J1188" s="59">
        <f t="shared" si="200"/>
        <v>0</v>
      </c>
      <c r="K1188" s="59">
        <f t="shared" si="200"/>
        <v>0</v>
      </c>
      <c r="L1188" s="60">
        <f t="shared" si="200"/>
        <v>3050</v>
      </c>
      <c r="M1188" s="60">
        <f t="shared" si="200"/>
        <v>3050</v>
      </c>
      <c r="N1188" s="49"/>
      <c r="R1188" s="62"/>
      <c r="S1188" s="28"/>
    </row>
    <row r="1189" spans="1:19" ht="20.100000000000001" hidden="1" customHeight="1" x14ac:dyDescent="0.25">
      <c r="A1189" s="342"/>
      <c r="B1189" s="342"/>
      <c r="C1189" s="342"/>
      <c r="D1189" s="342"/>
      <c r="E1189" s="343" t="s">
        <v>168</v>
      </c>
      <c r="F1189" s="65"/>
      <c r="G1189" s="378">
        <v>31</v>
      </c>
      <c r="H1189" s="65" t="s">
        <v>169</v>
      </c>
      <c r="I1189" s="59">
        <f t="shared" si="200"/>
        <v>0</v>
      </c>
      <c r="J1189" s="59">
        <f t="shared" si="200"/>
        <v>0</v>
      </c>
      <c r="K1189" s="59">
        <f t="shared" si="200"/>
        <v>0</v>
      </c>
      <c r="L1189" s="60">
        <f t="shared" si="200"/>
        <v>3050</v>
      </c>
      <c r="M1189" s="60">
        <f t="shared" si="200"/>
        <v>3050</v>
      </c>
      <c r="N1189" s="49"/>
      <c r="R1189" s="62"/>
      <c r="S1189" s="28"/>
    </row>
    <row r="1190" spans="1:19" ht="20.100000000000001" hidden="1" customHeight="1" x14ac:dyDescent="0.25">
      <c r="A1190" s="342"/>
      <c r="B1190" s="342"/>
      <c r="C1190" s="342"/>
      <c r="D1190" s="342"/>
      <c r="E1190" s="343"/>
      <c r="F1190" s="65" t="s">
        <v>170</v>
      </c>
      <c r="G1190" s="378">
        <v>31</v>
      </c>
      <c r="H1190" s="65" t="s">
        <v>169</v>
      </c>
      <c r="I1190" s="59">
        <v>0</v>
      </c>
      <c r="J1190" s="59">
        <f>K1190-I1190</f>
        <v>0</v>
      </c>
      <c r="K1190" s="59">
        <v>0</v>
      </c>
      <c r="L1190" s="60">
        <v>3050</v>
      </c>
      <c r="M1190" s="60">
        <v>3050</v>
      </c>
      <c r="N1190" s="49"/>
      <c r="R1190" s="62"/>
      <c r="S1190" s="28"/>
    </row>
    <row r="1191" spans="1:19" ht="20.100000000000001" hidden="1" customHeight="1" x14ac:dyDescent="0.25">
      <c r="A1191" s="342"/>
      <c r="B1191" s="342"/>
      <c r="C1191" s="342"/>
      <c r="D1191" s="342"/>
      <c r="E1191" s="343" t="s">
        <v>171</v>
      </c>
      <c r="F1191" s="65"/>
      <c r="G1191" s="378">
        <v>31</v>
      </c>
      <c r="H1191" s="65" t="s">
        <v>172</v>
      </c>
      <c r="I1191" s="59"/>
      <c r="J1191" s="59"/>
      <c r="K1191" s="59"/>
      <c r="L1191" s="60"/>
      <c r="M1191" s="60"/>
      <c r="N1191" s="49"/>
      <c r="R1191" s="62"/>
      <c r="S1191" s="28"/>
    </row>
    <row r="1192" spans="1:19" ht="20.100000000000001" hidden="1" customHeight="1" x14ac:dyDescent="0.25">
      <c r="A1192" s="342"/>
      <c r="B1192" s="342"/>
      <c r="C1192" s="342"/>
      <c r="D1192" s="342"/>
      <c r="E1192" s="343"/>
      <c r="F1192" s="65" t="s">
        <v>173</v>
      </c>
      <c r="G1192" s="378">
        <v>31</v>
      </c>
      <c r="H1192" s="65" t="s">
        <v>172</v>
      </c>
      <c r="I1192" s="59"/>
      <c r="J1192" s="59"/>
      <c r="K1192" s="59"/>
      <c r="L1192" s="60"/>
      <c r="M1192" s="60"/>
      <c r="N1192" s="49"/>
      <c r="R1192" s="62"/>
      <c r="S1192" s="28"/>
    </row>
    <row r="1193" spans="1:19" ht="20.100000000000001" hidden="1" customHeight="1" x14ac:dyDescent="0.25">
      <c r="A1193" s="342"/>
      <c r="B1193" s="342"/>
      <c r="C1193" s="342"/>
      <c r="D1193" s="342"/>
      <c r="E1193" s="343" t="s">
        <v>174</v>
      </c>
      <c r="F1193" s="65"/>
      <c r="G1193" s="378">
        <v>31</v>
      </c>
      <c r="H1193" s="65" t="s">
        <v>175</v>
      </c>
      <c r="I1193" s="59"/>
      <c r="J1193" s="59"/>
      <c r="K1193" s="59"/>
      <c r="L1193" s="60"/>
      <c r="M1193" s="60"/>
      <c r="N1193" s="49"/>
      <c r="R1193" s="62"/>
      <c r="S1193" s="28"/>
    </row>
    <row r="1194" spans="1:19" ht="20.100000000000001" hidden="1" customHeight="1" x14ac:dyDescent="0.25">
      <c r="A1194" s="342"/>
      <c r="B1194" s="342"/>
      <c r="C1194" s="342"/>
      <c r="D1194" s="342"/>
      <c r="E1194" s="343"/>
      <c r="F1194" s="65" t="s">
        <v>176</v>
      </c>
      <c r="G1194" s="378">
        <v>31</v>
      </c>
      <c r="H1194" s="65" t="s">
        <v>175</v>
      </c>
      <c r="I1194" s="59"/>
      <c r="J1194" s="59"/>
      <c r="K1194" s="59"/>
      <c r="L1194" s="60"/>
      <c r="M1194" s="60"/>
      <c r="N1194" s="49"/>
      <c r="R1194" s="62"/>
      <c r="S1194" s="28"/>
    </row>
    <row r="1195" spans="1:19" ht="20.100000000000001" hidden="1" customHeight="1" x14ac:dyDescent="0.25">
      <c r="A1195" s="342"/>
      <c r="B1195" s="342"/>
      <c r="C1195" s="342"/>
      <c r="D1195" s="342"/>
      <c r="E1195" s="343" t="s">
        <v>177</v>
      </c>
      <c r="F1195" s="65"/>
      <c r="G1195" s="378">
        <v>31</v>
      </c>
      <c r="H1195" s="65" t="s">
        <v>178</v>
      </c>
      <c r="I1195" s="59"/>
      <c r="J1195" s="59"/>
      <c r="K1195" s="59"/>
      <c r="L1195" s="60"/>
      <c r="M1195" s="60"/>
      <c r="N1195" s="49"/>
      <c r="S1195" s="28"/>
    </row>
    <row r="1196" spans="1:19" ht="20.100000000000001" hidden="1" customHeight="1" x14ac:dyDescent="0.25">
      <c r="A1196" s="342"/>
      <c r="B1196" s="342"/>
      <c r="C1196" s="342"/>
      <c r="D1196" s="342"/>
      <c r="E1196" s="343"/>
      <c r="F1196" s="65" t="s">
        <v>179</v>
      </c>
      <c r="G1196" s="378">
        <v>31</v>
      </c>
      <c r="H1196" s="65" t="s">
        <v>178</v>
      </c>
      <c r="I1196" s="59"/>
      <c r="J1196" s="59"/>
      <c r="K1196" s="59"/>
      <c r="L1196" s="60"/>
      <c r="M1196" s="60"/>
      <c r="N1196" s="49"/>
      <c r="S1196" s="28"/>
    </row>
    <row r="1197" spans="1:19" ht="15" hidden="1" customHeight="1" x14ac:dyDescent="0.25">
      <c r="A1197" s="342"/>
      <c r="B1197" s="342"/>
      <c r="C1197" s="342"/>
      <c r="D1197" s="342">
        <v>3232</v>
      </c>
      <c r="E1197" s="342"/>
      <c r="F1197" s="57"/>
      <c r="G1197" s="378">
        <v>31</v>
      </c>
      <c r="H1197" s="58" t="s">
        <v>36</v>
      </c>
      <c r="I1197" s="59">
        <f t="shared" ref="I1197:M1198" si="201">I1198</f>
        <v>0</v>
      </c>
      <c r="J1197" s="59">
        <f t="shared" si="201"/>
        <v>0</v>
      </c>
      <c r="K1197" s="59">
        <f t="shared" si="201"/>
        <v>0</v>
      </c>
      <c r="L1197" s="60">
        <f t="shared" si="201"/>
        <v>12500</v>
      </c>
      <c r="M1197" s="60">
        <f t="shared" si="201"/>
        <v>12500</v>
      </c>
      <c r="N1197" s="49"/>
      <c r="S1197" s="28"/>
    </row>
    <row r="1198" spans="1:19" ht="30" hidden="1" customHeight="1" x14ac:dyDescent="0.25">
      <c r="A1198" s="342"/>
      <c r="B1198" s="342"/>
      <c r="C1198" s="342"/>
      <c r="D1198" s="342"/>
      <c r="E1198" s="343" t="s">
        <v>180</v>
      </c>
      <c r="F1198" s="65"/>
      <c r="G1198" s="378">
        <v>31</v>
      </c>
      <c r="H1198" s="65" t="s">
        <v>181</v>
      </c>
      <c r="I1198" s="59">
        <f t="shared" si="201"/>
        <v>0</v>
      </c>
      <c r="J1198" s="59">
        <f t="shared" si="201"/>
        <v>0</v>
      </c>
      <c r="K1198" s="59">
        <f t="shared" si="201"/>
        <v>0</v>
      </c>
      <c r="L1198" s="60">
        <f t="shared" si="201"/>
        <v>12500</v>
      </c>
      <c r="M1198" s="60">
        <f t="shared" si="201"/>
        <v>12500</v>
      </c>
      <c r="N1198" s="49"/>
      <c r="S1198" s="28"/>
    </row>
    <row r="1199" spans="1:19" ht="30" hidden="1" customHeight="1" x14ac:dyDescent="0.25">
      <c r="A1199" s="342"/>
      <c r="B1199" s="342"/>
      <c r="C1199" s="342"/>
      <c r="D1199" s="342"/>
      <c r="E1199" s="343"/>
      <c r="F1199" s="65" t="s">
        <v>182</v>
      </c>
      <c r="G1199" s="378">
        <v>31</v>
      </c>
      <c r="H1199" s="65" t="s">
        <v>181</v>
      </c>
      <c r="I1199" s="59">
        <v>0</v>
      </c>
      <c r="J1199" s="59">
        <f>K1199-I1199</f>
        <v>0</v>
      </c>
      <c r="K1199" s="59">
        <v>0</v>
      </c>
      <c r="L1199" s="60">
        <v>12500</v>
      </c>
      <c r="M1199" s="60">
        <v>12500</v>
      </c>
      <c r="N1199" s="49"/>
      <c r="S1199" s="28"/>
    </row>
    <row r="1200" spans="1:19" ht="20.100000000000001" hidden="1" customHeight="1" x14ac:dyDescent="0.25">
      <c r="A1200" s="342"/>
      <c r="B1200" s="342"/>
      <c r="C1200" s="342"/>
      <c r="D1200" s="342">
        <v>3233</v>
      </c>
      <c r="E1200" s="342"/>
      <c r="F1200" s="57"/>
      <c r="G1200" s="378">
        <v>31</v>
      </c>
      <c r="H1200" s="58" t="s">
        <v>37</v>
      </c>
      <c r="I1200" s="59"/>
      <c r="J1200" s="59"/>
      <c r="K1200" s="59"/>
      <c r="L1200" s="60"/>
      <c r="M1200" s="60"/>
      <c r="N1200" s="49"/>
      <c r="S1200" s="28"/>
    </row>
    <row r="1201" spans="1:19" ht="20.100000000000001" hidden="1" customHeight="1" x14ac:dyDescent="0.25">
      <c r="A1201" s="342"/>
      <c r="B1201" s="342"/>
      <c r="C1201" s="342"/>
      <c r="D1201" s="342"/>
      <c r="E1201" s="343" t="s">
        <v>183</v>
      </c>
      <c r="F1201" s="65"/>
      <c r="G1201" s="378">
        <v>31</v>
      </c>
      <c r="H1201" s="65" t="s">
        <v>184</v>
      </c>
      <c r="I1201" s="59"/>
      <c r="J1201" s="59"/>
      <c r="K1201" s="59"/>
      <c r="L1201" s="60"/>
      <c r="M1201" s="60"/>
      <c r="N1201" s="49"/>
      <c r="S1201" s="28"/>
    </row>
    <row r="1202" spans="1:19" ht="20.100000000000001" hidden="1" customHeight="1" x14ac:dyDescent="0.25">
      <c r="A1202" s="342"/>
      <c r="B1202" s="342"/>
      <c r="C1202" s="342"/>
      <c r="D1202" s="342"/>
      <c r="E1202" s="343"/>
      <c r="F1202" s="65" t="s">
        <v>185</v>
      </c>
      <c r="G1202" s="378">
        <v>31</v>
      </c>
      <c r="H1202" s="65" t="s">
        <v>184</v>
      </c>
      <c r="I1202" s="59"/>
      <c r="J1202" s="59"/>
      <c r="K1202" s="59"/>
      <c r="L1202" s="60"/>
      <c r="M1202" s="60"/>
      <c r="N1202" s="49"/>
      <c r="S1202" s="28"/>
    </row>
    <row r="1203" spans="1:19" ht="20.100000000000001" hidden="1" customHeight="1" x14ac:dyDescent="0.25">
      <c r="A1203" s="342"/>
      <c r="B1203" s="342"/>
      <c r="C1203" s="342"/>
      <c r="D1203" s="342">
        <v>3236</v>
      </c>
      <c r="E1203" s="342"/>
      <c r="F1203" s="57"/>
      <c r="G1203" s="378">
        <v>31</v>
      </c>
      <c r="H1203" s="58" t="s">
        <v>40</v>
      </c>
      <c r="I1203" s="59">
        <f t="shared" ref="I1203:M1204" si="202">I1204</f>
        <v>0</v>
      </c>
      <c r="J1203" s="59">
        <f t="shared" si="202"/>
        <v>0</v>
      </c>
      <c r="K1203" s="59">
        <f t="shared" si="202"/>
        <v>0</v>
      </c>
      <c r="L1203" s="60">
        <f t="shared" si="202"/>
        <v>80000</v>
      </c>
      <c r="M1203" s="60">
        <f t="shared" si="202"/>
        <v>80000</v>
      </c>
      <c r="N1203" s="49"/>
      <c r="S1203" s="28"/>
    </row>
    <row r="1204" spans="1:19" ht="20.100000000000001" hidden="1" customHeight="1" x14ac:dyDescent="0.25">
      <c r="A1204" s="342"/>
      <c r="B1204" s="342"/>
      <c r="C1204" s="342"/>
      <c r="D1204" s="342"/>
      <c r="E1204" s="343" t="s">
        <v>203</v>
      </c>
      <c r="F1204" s="65"/>
      <c r="G1204" s="378">
        <v>31</v>
      </c>
      <c r="H1204" s="65" t="s">
        <v>204</v>
      </c>
      <c r="I1204" s="59">
        <f t="shared" si="202"/>
        <v>0</v>
      </c>
      <c r="J1204" s="59">
        <f t="shared" si="202"/>
        <v>0</v>
      </c>
      <c r="K1204" s="59">
        <f t="shared" si="202"/>
        <v>0</v>
      </c>
      <c r="L1204" s="60">
        <f t="shared" si="202"/>
        <v>80000</v>
      </c>
      <c r="M1204" s="60">
        <f t="shared" si="202"/>
        <v>80000</v>
      </c>
      <c r="N1204" s="49"/>
      <c r="S1204" s="28"/>
    </row>
    <row r="1205" spans="1:19" ht="20.100000000000001" hidden="1" customHeight="1" x14ac:dyDescent="0.25">
      <c r="A1205" s="342"/>
      <c r="B1205" s="342"/>
      <c r="C1205" s="342"/>
      <c r="D1205" s="342"/>
      <c r="E1205" s="343"/>
      <c r="F1205" s="65" t="s">
        <v>205</v>
      </c>
      <c r="G1205" s="378">
        <v>31</v>
      </c>
      <c r="H1205" s="65" t="s">
        <v>204</v>
      </c>
      <c r="I1205" s="59">
        <v>0</v>
      </c>
      <c r="J1205" s="59">
        <f>K1205-I1205</f>
        <v>0</v>
      </c>
      <c r="K1205" s="59">
        <v>0</v>
      </c>
      <c r="L1205" s="60">
        <v>80000</v>
      </c>
      <c r="M1205" s="60">
        <v>80000</v>
      </c>
      <c r="N1205" s="49"/>
      <c r="S1205" s="28"/>
    </row>
    <row r="1206" spans="1:19" ht="20.100000000000001" hidden="1" customHeight="1" x14ac:dyDescent="0.25">
      <c r="A1206" s="342"/>
      <c r="B1206" s="342"/>
      <c r="C1206" s="342"/>
      <c r="D1206" s="342"/>
      <c r="E1206" s="343" t="s">
        <v>206</v>
      </c>
      <c r="F1206" s="65"/>
      <c r="G1206" s="378">
        <v>31</v>
      </c>
      <c r="H1206" s="65" t="s">
        <v>207</v>
      </c>
      <c r="I1206" s="59"/>
      <c r="J1206" s="59"/>
      <c r="K1206" s="59"/>
      <c r="L1206" s="60"/>
      <c r="M1206" s="60"/>
      <c r="N1206" s="49"/>
      <c r="S1206" s="28"/>
    </row>
    <row r="1207" spans="1:19" ht="20.100000000000001" hidden="1" customHeight="1" x14ac:dyDescent="0.25">
      <c r="A1207" s="342"/>
      <c r="B1207" s="342"/>
      <c r="C1207" s="342"/>
      <c r="D1207" s="342"/>
      <c r="E1207" s="343"/>
      <c r="F1207" s="65" t="s">
        <v>208</v>
      </c>
      <c r="G1207" s="378">
        <v>31</v>
      </c>
      <c r="H1207" s="65" t="s">
        <v>207</v>
      </c>
      <c r="I1207" s="59"/>
      <c r="J1207" s="59"/>
      <c r="K1207" s="59"/>
      <c r="L1207" s="60"/>
      <c r="M1207" s="60"/>
      <c r="N1207" s="49"/>
      <c r="S1207" s="28"/>
    </row>
    <row r="1208" spans="1:19" ht="20.100000000000001" hidden="1" customHeight="1" x14ac:dyDescent="0.25">
      <c r="A1208" s="342"/>
      <c r="B1208" s="342"/>
      <c r="C1208" s="342"/>
      <c r="D1208" s="342">
        <v>3238</v>
      </c>
      <c r="E1208" s="342"/>
      <c r="F1208" s="57"/>
      <c r="G1208" s="378">
        <v>31</v>
      </c>
      <c r="H1208" s="58" t="s">
        <v>41</v>
      </c>
      <c r="I1208" s="59">
        <f t="shared" ref="I1208:M1209" si="203">I1209</f>
        <v>0</v>
      </c>
      <c r="J1208" s="59">
        <f t="shared" si="203"/>
        <v>0</v>
      </c>
      <c r="K1208" s="59">
        <f t="shared" si="203"/>
        <v>0</v>
      </c>
      <c r="L1208" s="60">
        <f t="shared" si="203"/>
        <v>1250</v>
      </c>
      <c r="M1208" s="60">
        <f t="shared" si="203"/>
        <v>1250</v>
      </c>
      <c r="N1208" s="49"/>
      <c r="S1208" s="28"/>
    </row>
    <row r="1209" spans="1:19" ht="20.100000000000001" hidden="1" customHeight="1" x14ac:dyDescent="0.25">
      <c r="A1209" s="342"/>
      <c r="B1209" s="342"/>
      <c r="C1209" s="342"/>
      <c r="D1209" s="342"/>
      <c r="E1209" s="343" t="s">
        <v>220</v>
      </c>
      <c r="F1209" s="65"/>
      <c r="G1209" s="378">
        <v>31</v>
      </c>
      <c r="H1209" s="65" t="s">
        <v>221</v>
      </c>
      <c r="I1209" s="59">
        <f t="shared" si="203"/>
        <v>0</v>
      </c>
      <c r="J1209" s="59">
        <f t="shared" si="203"/>
        <v>0</v>
      </c>
      <c r="K1209" s="59">
        <f t="shared" si="203"/>
        <v>0</v>
      </c>
      <c r="L1209" s="60">
        <f t="shared" si="203"/>
        <v>1250</v>
      </c>
      <c r="M1209" s="60">
        <f t="shared" si="203"/>
        <v>1250</v>
      </c>
      <c r="N1209" s="49"/>
      <c r="S1209" s="28"/>
    </row>
    <row r="1210" spans="1:19" ht="20.100000000000001" hidden="1" customHeight="1" x14ac:dyDescent="0.25">
      <c r="A1210" s="342"/>
      <c r="B1210" s="342"/>
      <c r="C1210" s="342"/>
      <c r="D1210" s="342"/>
      <c r="E1210" s="343"/>
      <c r="F1210" s="65" t="s">
        <v>222</v>
      </c>
      <c r="G1210" s="378">
        <v>31</v>
      </c>
      <c r="H1210" s="65" t="s">
        <v>221</v>
      </c>
      <c r="I1210" s="59">
        <v>0</v>
      </c>
      <c r="J1210" s="59">
        <f>K1210-I1210</f>
        <v>0</v>
      </c>
      <c r="K1210" s="59">
        <v>0</v>
      </c>
      <c r="L1210" s="60">
        <v>1250</v>
      </c>
      <c r="M1210" s="60">
        <v>1250</v>
      </c>
      <c r="N1210" s="49"/>
      <c r="Q1210" s="62"/>
      <c r="S1210" s="28"/>
    </row>
    <row r="1211" spans="1:19" ht="20.100000000000001" hidden="1" customHeight="1" x14ac:dyDescent="0.25">
      <c r="A1211" s="362"/>
      <c r="B1211" s="362"/>
      <c r="C1211" s="362"/>
      <c r="D1211" s="362"/>
      <c r="E1211" s="362"/>
      <c r="F1211" s="112"/>
      <c r="G1211" s="378">
        <v>31</v>
      </c>
      <c r="H1211" s="112" t="s">
        <v>370</v>
      </c>
      <c r="I1211" s="112"/>
      <c r="J1211" s="112"/>
      <c r="K1211" s="112"/>
      <c r="L1211" s="60"/>
      <c r="M1211" s="60"/>
      <c r="N1211" s="49"/>
      <c r="Q1211" s="62"/>
      <c r="S1211" s="28"/>
    </row>
    <row r="1212" spans="1:19" ht="20.100000000000001" hidden="1" customHeight="1" x14ac:dyDescent="0.25">
      <c r="A1212" s="361"/>
      <c r="B1212" s="361"/>
      <c r="C1212" s="361"/>
      <c r="D1212" s="361"/>
      <c r="E1212" s="361"/>
      <c r="F1212" s="113"/>
      <c r="G1212" s="378">
        <v>31</v>
      </c>
      <c r="H1212" s="114" t="s">
        <v>290</v>
      </c>
      <c r="I1212" s="115"/>
      <c r="J1212" s="115"/>
      <c r="K1212" s="115"/>
      <c r="L1212" s="60"/>
      <c r="M1212" s="60"/>
      <c r="N1212" s="49"/>
      <c r="Q1212" s="62"/>
      <c r="S1212" s="28"/>
    </row>
    <row r="1213" spans="1:19" ht="20.100000000000001" hidden="1" customHeight="1" x14ac:dyDescent="0.25">
      <c r="A1213" s="341">
        <v>3</v>
      </c>
      <c r="B1213" s="341"/>
      <c r="C1213" s="341"/>
      <c r="D1213" s="341"/>
      <c r="E1213" s="341"/>
      <c r="F1213" s="44"/>
      <c r="G1213" s="378">
        <v>31</v>
      </c>
      <c r="H1213" s="46" t="s">
        <v>82</v>
      </c>
      <c r="I1213" s="47">
        <f>I1214+I1233</f>
        <v>0</v>
      </c>
      <c r="J1213" s="47">
        <f>J1214+J1233</f>
        <v>0</v>
      </c>
      <c r="K1213" s="47">
        <f>K1214+K1233</f>
        <v>0</v>
      </c>
      <c r="L1213" s="60"/>
      <c r="M1213" s="60"/>
      <c r="N1213" s="49"/>
      <c r="Q1213" s="62"/>
      <c r="S1213" s="28"/>
    </row>
    <row r="1214" spans="1:19" ht="20.100000000000001" hidden="1" customHeight="1" x14ac:dyDescent="0.25">
      <c r="A1214" s="341"/>
      <c r="B1214" s="341">
        <v>31</v>
      </c>
      <c r="C1214" s="341"/>
      <c r="D1214" s="341"/>
      <c r="E1214" s="341"/>
      <c r="F1214" s="44"/>
      <c r="G1214" s="378">
        <v>31</v>
      </c>
      <c r="H1214" s="46" t="s">
        <v>13</v>
      </c>
      <c r="I1214" s="47">
        <f>I1215+I1224</f>
        <v>0</v>
      </c>
      <c r="J1214" s="47">
        <f>J1215+J1224</f>
        <v>0</v>
      </c>
      <c r="K1214" s="47">
        <f>K1215+K1224</f>
        <v>0</v>
      </c>
      <c r="L1214" s="60"/>
      <c r="M1214" s="60"/>
      <c r="N1214" s="49"/>
      <c r="Q1214" s="62"/>
      <c r="S1214" s="28"/>
    </row>
    <row r="1215" spans="1:19" ht="20.100000000000001" hidden="1" customHeight="1" x14ac:dyDescent="0.25">
      <c r="A1215" s="341"/>
      <c r="B1215" s="341"/>
      <c r="C1215" s="341">
        <v>311</v>
      </c>
      <c r="D1215" s="341"/>
      <c r="E1215" s="341"/>
      <c r="F1215" s="44"/>
      <c r="G1215" s="378">
        <v>31</v>
      </c>
      <c r="H1215" s="46" t="s">
        <v>14</v>
      </c>
      <c r="I1215" s="47">
        <f>I1216+I1219</f>
        <v>0</v>
      </c>
      <c r="J1215" s="47">
        <f>J1216+J1219</f>
        <v>0</v>
      </c>
      <c r="K1215" s="47">
        <f>K1216+K1219</f>
        <v>0</v>
      </c>
      <c r="L1215" s="60"/>
      <c r="M1215" s="60"/>
      <c r="N1215" s="49"/>
      <c r="Q1215" s="62"/>
      <c r="S1215" s="28"/>
    </row>
    <row r="1216" spans="1:19" ht="20.100000000000001" hidden="1" customHeight="1" x14ac:dyDescent="0.25">
      <c r="A1216" s="342"/>
      <c r="B1216" s="342"/>
      <c r="C1216" s="342"/>
      <c r="D1216" s="342">
        <v>3111</v>
      </c>
      <c r="E1216" s="342"/>
      <c r="F1216" s="57"/>
      <c r="G1216" s="378">
        <v>31</v>
      </c>
      <c r="H1216" s="58" t="s">
        <v>15</v>
      </c>
      <c r="I1216" s="59">
        <f t="shared" ref="I1216:K1217" si="204">I1217</f>
        <v>0</v>
      </c>
      <c r="J1216" s="59">
        <f t="shared" si="204"/>
        <v>0</v>
      </c>
      <c r="K1216" s="59">
        <f t="shared" si="204"/>
        <v>0</v>
      </c>
      <c r="L1216" s="60"/>
      <c r="M1216" s="60"/>
      <c r="N1216" s="49"/>
      <c r="Q1216" s="62"/>
      <c r="S1216" s="28"/>
    </row>
    <row r="1217" spans="1:19" ht="20.100000000000001" hidden="1" customHeight="1" x14ac:dyDescent="0.25">
      <c r="A1217" s="342"/>
      <c r="B1217" s="342"/>
      <c r="C1217" s="342"/>
      <c r="D1217" s="342"/>
      <c r="E1217" s="343" t="s">
        <v>291</v>
      </c>
      <c r="F1217" s="65"/>
      <c r="G1217" s="378">
        <v>31</v>
      </c>
      <c r="H1217" s="65" t="s">
        <v>292</v>
      </c>
      <c r="I1217" s="59">
        <f t="shared" si="204"/>
        <v>0</v>
      </c>
      <c r="J1217" s="59">
        <f t="shared" si="204"/>
        <v>0</v>
      </c>
      <c r="K1217" s="59">
        <f t="shared" si="204"/>
        <v>0</v>
      </c>
      <c r="L1217" s="60"/>
      <c r="M1217" s="60"/>
      <c r="N1217" s="49"/>
      <c r="Q1217" s="62"/>
      <c r="S1217" s="28"/>
    </row>
    <row r="1218" spans="1:19" ht="20.100000000000001" hidden="1" customHeight="1" x14ac:dyDescent="0.25">
      <c r="A1218" s="342"/>
      <c r="B1218" s="342"/>
      <c r="C1218" s="342"/>
      <c r="D1218" s="342"/>
      <c r="E1218" s="343"/>
      <c r="F1218" s="65" t="s">
        <v>293</v>
      </c>
      <c r="G1218" s="378">
        <v>31</v>
      </c>
      <c r="H1218" s="65" t="s">
        <v>292</v>
      </c>
      <c r="I1218" s="59">
        <v>0</v>
      </c>
      <c r="J1218" s="59">
        <f>K1218-I1218</f>
        <v>0</v>
      </c>
      <c r="K1218" s="59">
        <v>0</v>
      </c>
      <c r="L1218" s="60"/>
      <c r="M1218" s="60"/>
      <c r="N1218" s="49"/>
      <c r="Q1218" s="62"/>
      <c r="S1218" s="28"/>
    </row>
    <row r="1219" spans="1:19" ht="20.100000000000001" hidden="1" customHeight="1" x14ac:dyDescent="0.25">
      <c r="A1219" s="342"/>
      <c r="B1219" s="342"/>
      <c r="C1219" s="342"/>
      <c r="D1219" s="342">
        <v>3114</v>
      </c>
      <c r="E1219" s="342"/>
      <c r="F1219" s="57"/>
      <c r="G1219" s="378">
        <v>31</v>
      </c>
      <c r="H1219" s="58" t="s">
        <v>17</v>
      </c>
      <c r="I1219" s="59">
        <f t="shared" ref="I1219:K1220" si="205">I1220</f>
        <v>0</v>
      </c>
      <c r="J1219" s="59">
        <f t="shared" si="205"/>
        <v>0</v>
      </c>
      <c r="K1219" s="59">
        <f t="shared" si="205"/>
        <v>0</v>
      </c>
      <c r="L1219" s="60"/>
      <c r="M1219" s="60"/>
      <c r="N1219" s="49"/>
      <c r="Q1219" s="62"/>
      <c r="S1219" s="28"/>
    </row>
    <row r="1220" spans="1:19" ht="20.100000000000001" hidden="1" customHeight="1" x14ac:dyDescent="0.25">
      <c r="A1220" s="342"/>
      <c r="B1220" s="342"/>
      <c r="C1220" s="342"/>
      <c r="D1220" s="342"/>
      <c r="E1220" s="343" t="s">
        <v>297</v>
      </c>
      <c r="F1220" s="65"/>
      <c r="G1220" s="378">
        <v>31</v>
      </c>
      <c r="H1220" s="65" t="s">
        <v>17</v>
      </c>
      <c r="I1220" s="59">
        <f t="shared" si="205"/>
        <v>0</v>
      </c>
      <c r="J1220" s="59">
        <f t="shared" si="205"/>
        <v>0</v>
      </c>
      <c r="K1220" s="59">
        <f t="shared" si="205"/>
        <v>0</v>
      </c>
      <c r="L1220" s="60"/>
      <c r="M1220" s="60"/>
      <c r="N1220" s="49"/>
      <c r="Q1220" s="62"/>
      <c r="S1220" s="28"/>
    </row>
    <row r="1221" spans="1:19" ht="20.100000000000001" hidden="1" customHeight="1" x14ac:dyDescent="0.25">
      <c r="A1221" s="342"/>
      <c r="B1221" s="342"/>
      <c r="C1221" s="342"/>
      <c r="D1221" s="342"/>
      <c r="E1221" s="343"/>
      <c r="F1221" s="65" t="s">
        <v>298</v>
      </c>
      <c r="G1221" s="378">
        <v>31</v>
      </c>
      <c r="H1221" s="65" t="s">
        <v>17</v>
      </c>
      <c r="I1221" s="59">
        <v>0</v>
      </c>
      <c r="J1221" s="59">
        <f>K1221-I1221</f>
        <v>0</v>
      </c>
      <c r="K1221" s="59">
        <v>0</v>
      </c>
      <c r="L1221" s="60"/>
      <c r="M1221" s="60"/>
      <c r="N1221" s="49"/>
      <c r="Q1221" s="62"/>
      <c r="S1221" s="28"/>
    </row>
    <row r="1222" spans="1:19" ht="20.100000000000001" hidden="1" customHeight="1" x14ac:dyDescent="0.25">
      <c r="A1222" s="341"/>
      <c r="B1222" s="341"/>
      <c r="C1222" s="341">
        <v>312</v>
      </c>
      <c r="D1222" s="341"/>
      <c r="E1222" s="348"/>
      <c r="F1222" s="75"/>
      <c r="G1222" s="378">
        <v>31</v>
      </c>
      <c r="H1222" s="75" t="s">
        <v>18</v>
      </c>
      <c r="I1222" s="59">
        <f>I1223</f>
        <v>0</v>
      </c>
      <c r="J1222" s="59">
        <f>J1223</f>
        <v>0</v>
      </c>
      <c r="K1222" s="59">
        <f>K1223</f>
        <v>0</v>
      </c>
      <c r="L1222" s="60"/>
      <c r="M1222" s="60"/>
      <c r="N1222" s="49"/>
      <c r="Q1222" s="62"/>
      <c r="S1222" s="28"/>
    </row>
    <row r="1223" spans="1:19" ht="20.100000000000001" hidden="1" customHeight="1" x14ac:dyDescent="0.25">
      <c r="A1223" s="342"/>
      <c r="B1223" s="342"/>
      <c r="C1223" s="342"/>
      <c r="D1223" s="342">
        <v>3121</v>
      </c>
      <c r="E1223" s="343"/>
      <c r="F1223" s="65"/>
      <c r="G1223" s="378">
        <v>31</v>
      </c>
      <c r="H1223" s="65" t="s">
        <v>18</v>
      </c>
      <c r="I1223" s="59">
        <v>0</v>
      </c>
      <c r="J1223" s="59">
        <v>0</v>
      </c>
      <c r="K1223" s="59">
        <v>0</v>
      </c>
      <c r="L1223" s="60"/>
      <c r="M1223" s="60"/>
      <c r="N1223" s="49"/>
      <c r="Q1223" s="62"/>
      <c r="S1223" s="28"/>
    </row>
    <row r="1224" spans="1:19" ht="20.100000000000001" hidden="1" customHeight="1" x14ac:dyDescent="0.25">
      <c r="A1224" s="341"/>
      <c r="B1224" s="341"/>
      <c r="C1224" s="341">
        <v>313</v>
      </c>
      <c r="D1224" s="341"/>
      <c r="E1224" s="341"/>
      <c r="F1224" s="44"/>
      <c r="G1224" s="378">
        <v>31</v>
      </c>
      <c r="H1224" s="46" t="s">
        <v>101</v>
      </c>
      <c r="I1224" s="47">
        <f>I1225+I1230</f>
        <v>0</v>
      </c>
      <c r="J1224" s="47">
        <f>J1225+J1230</f>
        <v>0</v>
      </c>
      <c r="K1224" s="47">
        <f>K1225+K1230</f>
        <v>0</v>
      </c>
      <c r="L1224" s="60"/>
      <c r="M1224" s="60"/>
      <c r="N1224" s="49"/>
      <c r="Q1224" s="62"/>
      <c r="S1224" s="28"/>
    </row>
    <row r="1225" spans="1:19" ht="20.100000000000001" hidden="1" customHeight="1" x14ac:dyDescent="0.25">
      <c r="A1225" s="342"/>
      <c r="B1225" s="342"/>
      <c r="C1225" s="342"/>
      <c r="D1225" s="342">
        <v>3132</v>
      </c>
      <c r="E1225" s="342"/>
      <c r="F1225" s="57"/>
      <c r="G1225" s="378">
        <v>31</v>
      </c>
      <c r="H1225" s="58" t="s">
        <v>20</v>
      </c>
      <c r="I1225" s="59">
        <f>I1226+I1228</f>
        <v>0</v>
      </c>
      <c r="J1225" s="59">
        <f>J1226+J1228</f>
        <v>0</v>
      </c>
      <c r="K1225" s="59">
        <f>K1226+K1228</f>
        <v>0</v>
      </c>
      <c r="L1225" s="60"/>
      <c r="M1225" s="60"/>
      <c r="N1225" s="49"/>
      <c r="Q1225" s="62"/>
      <c r="S1225" s="28"/>
    </row>
    <row r="1226" spans="1:19" ht="20.100000000000001" hidden="1" customHeight="1" x14ac:dyDescent="0.25">
      <c r="A1226" s="342"/>
      <c r="B1226" s="342"/>
      <c r="C1226" s="342"/>
      <c r="D1226" s="342"/>
      <c r="E1226" s="343" t="s">
        <v>302</v>
      </c>
      <c r="F1226" s="65"/>
      <c r="G1226" s="378">
        <v>31</v>
      </c>
      <c r="H1226" s="65" t="s">
        <v>20</v>
      </c>
      <c r="I1226" s="59">
        <f>I1227</f>
        <v>0</v>
      </c>
      <c r="J1226" s="59">
        <f>J1227</f>
        <v>0</v>
      </c>
      <c r="K1226" s="59">
        <f>K1227</f>
        <v>0</v>
      </c>
      <c r="L1226" s="60"/>
      <c r="M1226" s="60"/>
      <c r="N1226" s="49"/>
      <c r="Q1226" s="62"/>
      <c r="S1226" s="28"/>
    </row>
    <row r="1227" spans="1:19" ht="20.100000000000001" hidden="1" customHeight="1" x14ac:dyDescent="0.25">
      <c r="A1227" s="342"/>
      <c r="B1227" s="342"/>
      <c r="C1227" s="342"/>
      <c r="D1227" s="342"/>
      <c r="E1227" s="343"/>
      <c r="F1227" s="65" t="s">
        <v>303</v>
      </c>
      <c r="G1227" s="378">
        <v>31</v>
      </c>
      <c r="H1227" s="65" t="s">
        <v>20</v>
      </c>
      <c r="I1227" s="59">
        <v>0</v>
      </c>
      <c r="J1227" s="59">
        <f>K1227-I1227</f>
        <v>0</v>
      </c>
      <c r="K1227" s="59">
        <v>0</v>
      </c>
      <c r="L1227" s="60"/>
      <c r="M1227" s="60"/>
      <c r="N1227" s="49"/>
      <c r="Q1227" s="62"/>
      <c r="S1227" s="28"/>
    </row>
    <row r="1228" spans="1:19" ht="30" hidden="1" customHeight="1" x14ac:dyDescent="0.25">
      <c r="A1228" s="342"/>
      <c r="B1228" s="342"/>
      <c r="C1228" s="342"/>
      <c r="D1228" s="342"/>
      <c r="E1228" s="343" t="s">
        <v>304</v>
      </c>
      <c r="F1228" s="65"/>
      <c r="G1228" s="378">
        <v>31</v>
      </c>
      <c r="H1228" s="65" t="s">
        <v>102</v>
      </c>
      <c r="I1228" s="66">
        <f>I1229</f>
        <v>0</v>
      </c>
      <c r="J1228" s="66">
        <f>J1229</f>
        <v>0</v>
      </c>
      <c r="K1228" s="66">
        <f>K1229</f>
        <v>0</v>
      </c>
      <c r="L1228" s="60"/>
      <c r="M1228" s="60"/>
      <c r="N1228" s="49"/>
      <c r="Q1228" s="62"/>
      <c r="S1228" s="28"/>
    </row>
    <row r="1229" spans="1:19" ht="30" hidden="1" customHeight="1" x14ac:dyDescent="0.25">
      <c r="A1229" s="342"/>
      <c r="B1229" s="342"/>
      <c r="C1229" s="342"/>
      <c r="D1229" s="342"/>
      <c r="E1229" s="343"/>
      <c r="F1229" s="65" t="s">
        <v>305</v>
      </c>
      <c r="G1229" s="378">
        <v>31</v>
      </c>
      <c r="H1229" s="65" t="s">
        <v>102</v>
      </c>
      <c r="I1229" s="66">
        <v>0</v>
      </c>
      <c r="J1229" s="66">
        <f>K1229-I1229</f>
        <v>0</v>
      </c>
      <c r="K1229" s="66">
        <v>0</v>
      </c>
      <c r="L1229" s="60"/>
      <c r="M1229" s="60"/>
      <c r="N1229" s="49"/>
      <c r="Q1229" s="62"/>
      <c r="S1229" s="28"/>
    </row>
    <row r="1230" spans="1:19" ht="30" hidden="1" customHeight="1" x14ac:dyDescent="0.25">
      <c r="A1230" s="342"/>
      <c r="B1230" s="342"/>
      <c r="C1230" s="342"/>
      <c r="D1230" s="342">
        <v>3133</v>
      </c>
      <c r="E1230" s="342"/>
      <c r="F1230" s="57"/>
      <c r="G1230" s="378">
        <v>31</v>
      </c>
      <c r="H1230" s="58" t="s">
        <v>21</v>
      </c>
      <c r="I1230" s="66">
        <f t="shared" ref="I1230:K1231" si="206">I1231</f>
        <v>0</v>
      </c>
      <c r="J1230" s="66">
        <f t="shared" si="206"/>
        <v>0</v>
      </c>
      <c r="K1230" s="66">
        <f t="shared" si="206"/>
        <v>0</v>
      </c>
      <c r="L1230" s="60"/>
      <c r="M1230" s="60"/>
      <c r="N1230" s="49"/>
      <c r="Q1230" s="62"/>
      <c r="S1230" s="28"/>
    </row>
    <row r="1231" spans="1:19" ht="30" hidden="1" customHeight="1" x14ac:dyDescent="0.25">
      <c r="A1231" s="342"/>
      <c r="B1231" s="342"/>
      <c r="C1231" s="342"/>
      <c r="D1231" s="342"/>
      <c r="E1231" s="343" t="s">
        <v>306</v>
      </c>
      <c r="F1231" s="65"/>
      <c r="G1231" s="378">
        <v>31</v>
      </c>
      <c r="H1231" s="65" t="s">
        <v>21</v>
      </c>
      <c r="I1231" s="66">
        <f t="shared" si="206"/>
        <v>0</v>
      </c>
      <c r="J1231" s="66">
        <f t="shared" si="206"/>
        <v>0</v>
      </c>
      <c r="K1231" s="66">
        <f t="shared" si="206"/>
        <v>0</v>
      </c>
      <c r="L1231" s="60"/>
      <c r="M1231" s="60"/>
      <c r="N1231" s="49"/>
      <c r="Q1231" s="62"/>
      <c r="S1231" s="28"/>
    </row>
    <row r="1232" spans="1:19" ht="30" hidden="1" customHeight="1" x14ac:dyDescent="0.25">
      <c r="A1232" s="342"/>
      <c r="B1232" s="342"/>
      <c r="C1232" s="342"/>
      <c r="D1232" s="342"/>
      <c r="E1232" s="343"/>
      <c r="F1232" s="65" t="s">
        <v>307</v>
      </c>
      <c r="G1232" s="378">
        <v>31</v>
      </c>
      <c r="H1232" s="65" t="s">
        <v>21</v>
      </c>
      <c r="I1232" s="59">
        <v>0</v>
      </c>
      <c r="J1232" s="59">
        <f>K1232-I1232</f>
        <v>0</v>
      </c>
      <c r="K1232" s="59">
        <v>0</v>
      </c>
      <c r="L1232" s="60"/>
      <c r="M1232" s="60"/>
      <c r="N1232" s="49"/>
      <c r="Q1232" s="62"/>
      <c r="S1232" s="28"/>
    </row>
    <row r="1233" spans="1:19" ht="20.100000000000001" hidden="1" customHeight="1" x14ac:dyDescent="0.25">
      <c r="A1233" s="341"/>
      <c r="B1233" s="341">
        <v>32</v>
      </c>
      <c r="C1233" s="341"/>
      <c r="D1233" s="341"/>
      <c r="E1233" s="341"/>
      <c r="F1233" s="44"/>
      <c r="G1233" s="378">
        <v>31</v>
      </c>
      <c r="H1233" s="46" t="s">
        <v>22</v>
      </c>
      <c r="I1233" s="47">
        <f>I1234+I1250+I1274</f>
        <v>0</v>
      </c>
      <c r="J1233" s="47">
        <f>J1234+J1250+J1274</f>
        <v>0</v>
      </c>
      <c r="K1233" s="47">
        <f>K1234+K1250+K1274</f>
        <v>0</v>
      </c>
      <c r="L1233" s="60"/>
      <c r="M1233" s="60"/>
      <c r="N1233" s="49"/>
      <c r="Q1233" s="62"/>
      <c r="S1233" s="28"/>
    </row>
    <row r="1234" spans="1:19" ht="20.100000000000001" hidden="1" customHeight="1" x14ac:dyDescent="0.25">
      <c r="A1234" s="345"/>
      <c r="B1234" s="345"/>
      <c r="C1234" s="345">
        <v>321</v>
      </c>
      <c r="D1234" s="345"/>
      <c r="E1234" s="345"/>
      <c r="F1234" s="68"/>
      <c r="G1234" s="378">
        <v>31</v>
      </c>
      <c r="H1234" s="69" t="s">
        <v>23</v>
      </c>
      <c r="I1234" s="47">
        <f>I1235+I1244</f>
        <v>0</v>
      </c>
      <c r="J1234" s="47">
        <f>J1235+J1244</f>
        <v>0</v>
      </c>
      <c r="K1234" s="47">
        <f>K1235+K1244</f>
        <v>0</v>
      </c>
      <c r="L1234" s="60"/>
      <c r="M1234" s="60"/>
      <c r="N1234" s="49"/>
      <c r="Q1234" s="62"/>
      <c r="S1234" s="28"/>
    </row>
    <row r="1235" spans="1:19" ht="20.100000000000001" hidden="1" customHeight="1" x14ac:dyDescent="0.25">
      <c r="A1235" s="342"/>
      <c r="B1235" s="342"/>
      <c r="C1235" s="342"/>
      <c r="D1235" s="342">
        <v>3211</v>
      </c>
      <c r="E1235" s="342"/>
      <c r="F1235" s="57"/>
      <c r="G1235" s="378">
        <v>31</v>
      </c>
      <c r="H1235" s="58" t="s">
        <v>24</v>
      </c>
      <c r="I1235" s="59">
        <f t="shared" ref="I1235:K1236" si="207">I1236</f>
        <v>0</v>
      </c>
      <c r="J1235" s="59">
        <f t="shared" si="207"/>
        <v>0</v>
      </c>
      <c r="K1235" s="59">
        <f t="shared" si="207"/>
        <v>0</v>
      </c>
      <c r="L1235" s="60"/>
      <c r="M1235" s="60"/>
      <c r="N1235" s="49"/>
      <c r="Q1235" s="62"/>
      <c r="S1235" s="28"/>
    </row>
    <row r="1236" spans="1:19" ht="20.100000000000001" hidden="1" customHeight="1" x14ac:dyDescent="0.25">
      <c r="A1236" s="342"/>
      <c r="B1236" s="342"/>
      <c r="C1236" s="342"/>
      <c r="D1236" s="342"/>
      <c r="E1236" s="343" t="s">
        <v>308</v>
      </c>
      <c r="F1236" s="65"/>
      <c r="G1236" s="378">
        <v>31</v>
      </c>
      <c r="H1236" s="65" t="s">
        <v>103</v>
      </c>
      <c r="I1236" s="66">
        <f t="shared" si="207"/>
        <v>0</v>
      </c>
      <c r="J1236" s="66">
        <f t="shared" si="207"/>
        <v>0</v>
      </c>
      <c r="K1236" s="66">
        <f t="shared" si="207"/>
        <v>0</v>
      </c>
      <c r="L1236" s="60"/>
      <c r="M1236" s="60"/>
      <c r="N1236" s="49"/>
      <c r="Q1236" s="62"/>
      <c r="S1236" s="28"/>
    </row>
    <row r="1237" spans="1:19" ht="20.100000000000001" hidden="1" customHeight="1" x14ac:dyDescent="0.25">
      <c r="A1237" s="342"/>
      <c r="B1237" s="342"/>
      <c r="C1237" s="342"/>
      <c r="D1237" s="342"/>
      <c r="E1237" s="343"/>
      <c r="F1237" s="65" t="s">
        <v>309</v>
      </c>
      <c r="G1237" s="378">
        <v>31</v>
      </c>
      <c r="H1237" s="65" t="s">
        <v>103</v>
      </c>
      <c r="I1237" s="66">
        <v>0</v>
      </c>
      <c r="J1237" s="66">
        <f>K1237-I1237</f>
        <v>0</v>
      </c>
      <c r="K1237" s="66">
        <v>0</v>
      </c>
      <c r="L1237" s="60"/>
      <c r="M1237" s="60"/>
      <c r="N1237" s="49"/>
      <c r="Q1237" s="62"/>
      <c r="S1237" s="28"/>
    </row>
    <row r="1238" spans="1:19" ht="20.100000000000001" hidden="1" customHeight="1" x14ac:dyDescent="0.25">
      <c r="A1238" s="342"/>
      <c r="B1238" s="342"/>
      <c r="C1238" s="342"/>
      <c r="D1238" s="342"/>
      <c r="E1238" s="343" t="s">
        <v>310</v>
      </c>
      <c r="F1238" s="65"/>
      <c r="G1238" s="378">
        <v>31</v>
      </c>
      <c r="H1238" s="65" t="s">
        <v>104</v>
      </c>
      <c r="I1238" s="66"/>
      <c r="J1238" s="66"/>
      <c r="K1238" s="66"/>
      <c r="L1238" s="60"/>
      <c r="M1238" s="60"/>
      <c r="N1238" s="49"/>
      <c r="Q1238" s="62"/>
      <c r="S1238" s="28"/>
    </row>
    <row r="1239" spans="1:19" ht="20.100000000000001" hidden="1" customHeight="1" x14ac:dyDescent="0.25">
      <c r="A1239" s="342"/>
      <c r="B1239" s="342"/>
      <c r="C1239" s="342"/>
      <c r="D1239" s="342"/>
      <c r="E1239" s="343"/>
      <c r="F1239" s="65" t="s">
        <v>311</v>
      </c>
      <c r="G1239" s="378">
        <v>31</v>
      </c>
      <c r="H1239" s="65" t="s">
        <v>104</v>
      </c>
      <c r="I1239" s="66"/>
      <c r="J1239" s="66"/>
      <c r="K1239" s="66"/>
      <c r="L1239" s="60"/>
      <c r="M1239" s="60"/>
      <c r="N1239" s="49"/>
      <c r="Q1239" s="62"/>
      <c r="S1239" s="28"/>
    </row>
    <row r="1240" spans="1:19" ht="20.100000000000001" hidden="1" customHeight="1" x14ac:dyDescent="0.25">
      <c r="A1240" s="342"/>
      <c r="B1240" s="342"/>
      <c r="C1240" s="342"/>
      <c r="D1240" s="342"/>
      <c r="E1240" s="343" t="s">
        <v>312</v>
      </c>
      <c r="F1240" s="65"/>
      <c r="G1240" s="378">
        <v>31</v>
      </c>
      <c r="H1240" s="65" t="s">
        <v>357</v>
      </c>
      <c r="I1240" s="66"/>
      <c r="J1240" s="66"/>
      <c r="K1240" s="66"/>
      <c r="L1240" s="60"/>
      <c r="M1240" s="60"/>
      <c r="N1240" s="49"/>
      <c r="Q1240" s="62"/>
      <c r="S1240" s="28"/>
    </row>
    <row r="1241" spans="1:19" ht="20.100000000000001" hidden="1" customHeight="1" x14ac:dyDescent="0.25">
      <c r="A1241" s="342"/>
      <c r="B1241" s="342"/>
      <c r="C1241" s="342"/>
      <c r="D1241" s="342"/>
      <c r="E1241" s="343"/>
      <c r="F1241" s="65" t="s">
        <v>313</v>
      </c>
      <c r="G1241" s="378">
        <v>31</v>
      </c>
      <c r="H1241" s="65" t="s">
        <v>357</v>
      </c>
      <c r="I1241" s="66"/>
      <c r="J1241" s="66"/>
      <c r="K1241" s="66"/>
      <c r="L1241" s="60"/>
      <c r="M1241" s="60"/>
      <c r="N1241" s="49"/>
      <c r="Q1241" s="62"/>
      <c r="S1241" s="28"/>
    </row>
    <row r="1242" spans="1:19" ht="20.100000000000001" hidden="1" customHeight="1" x14ac:dyDescent="0.25">
      <c r="A1242" s="342"/>
      <c r="B1242" s="342"/>
      <c r="C1242" s="342"/>
      <c r="D1242" s="342"/>
      <c r="E1242" s="343" t="s">
        <v>314</v>
      </c>
      <c r="F1242" s="65"/>
      <c r="G1242" s="378">
        <v>31</v>
      </c>
      <c r="H1242" s="65" t="s">
        <v>106</v>
      </c>
      <c r="I1242" s="66"/>
      <c r="J1242" s="66"/>
      <c r="K1242" s="66"/>
      <c r="L1242" s="60"/>
      <c r="M1242" s="60"/>
      <c r="N1242" s="49"/>
      <c r="Q1242" s="62"/>
      <c r="S1242" s="28"/>
    </row>
    <row r="1243" spans="1:19" ht="20.100000000000001" hidden="1" customHeight="1" x14ac:dyDescent="0.25">
      <c r="A1243" s="342"/>
      <c r="B1243" s="342"/>
      <c r="C1243" s="342"/>
      <c r="D1243" s="342"/>
      <c r="E1243" s="343"/>
      <c r="F1243" s="65" t="s">
        <v>315</v>
      </c>
      <c r="G1243" s="378">
        <v>31</v>
      </c>
      <c r="H1243" s="65" t="s">
        <v>106</v>
      </c>
      <c r="I1243" s="66"/>
      <c r="J1243" s="66"/>
      <c r="K1243" s="66"/>
      <c r="L1243" s="60"/>
      <c r="M1243" s="60"/>
      <c r="N1243" s="49"/>
      <c r="Q1243" s="62"/>
      <c r="S1243" s="28"/>
    </row>
    <row r="1244" spans="1:19" ht="20.100000000000001" hidden="1" customHeight="1" x14ac:dyDescent="0.25">
      <c r="A1244" s="342"/>
      <c r="B1244" s="342"/>
      <c r="C1244" s="342"/>
      <c r="D1244" s="342">
        <v>3213</v>
      </c>
      <c r="E1244" s="342"/>
      <c r="F1244" s="57"/>
      <c r="G1244" s="378">
        <v>31</v>
      </c>
      <c r="H1244" s="58" t="s">
        <v>26</v>
      </c>
      <c r="I1244" s="66">
        <f t="shared" ref="I1244:K1245" si="208">I1245</f>
        <v>0</v>
      </c>
      <c r="J1244" s="66">
        <f t="shared" si="208"/>
        <v>0</v>
      </c>
      <c r="K1244" s="66">
        <f t="shared" si="208"/>
        <v>0</v>
      </c>
      <c r="L1244" s="60"/>
      <c r="M1244" s="60"/>
      <c r="N1244" s="49"/>
      <c r="Q1244" s="62"/>
      <c r="S1244" s="28"/>
    </row>
    <row r="1245" spans="1:19" ht="20.100000000000001" hidden="1" customHeight="1" x14ac:dyDescent="0.25">
      <c r="A1245" s="342"/>
      <c r="B1245" s="342"/>
      <c r="C1245" s="342"/>
      <c r="D1245" s="342"/>
      <c r="E1245" s="343" t="s">
        <v>109</v>
      </c>
      <c r="F1245" s="65"/>
      <c r="G1245" s="378">
        <v>31</v>
      </c>
      <c r="H1245" s="65" t="s">
        <v>110</v>
      </c>
      <c r="I1245" s="66">
        <f t="shared" si="208"/>
        <v>0</v>
      </c>
      <c r="J1245" s="66">
        <f t="shared" si="208"/>
        <v>0</v>
      </c>
      <c r="K1245" s="66">
        <f t="shared" si="208"/>
        <v>0</v>
      </c>
      <c r="L1245" s="60"/>
      <c r="M1245" s="60"/>
      <c r="N1245" s="49"/>
      <c r="Q1245" s="62"/>
      <c r="S1245" s="28"/>
    </row>
    <row r="1246" spans="1:19" ht="20.100000000000001" hidden="1" customHeight="1" x14ac:dyDescent="0.25">
      <c r="A1246" s="342"/>
      <c r="B1246" s="342"/>
      <c r="C1246" s="342"/>
      <c r="D1246" s="342"/>
      <c r="E1246" s="343"/>
      <c r="F1246" s="65" t="s">
        <v>111</v>
      </c>
      <c r="G1246" s="378">
        <v>31</v>
      </c>
      <c r="H1246" s="65" t="s">
        <v>321</v>
      </c>
      <c r="I1246" s="66">
        <v>0</v>
      </c>
      <c r="J1246" s="66">
        <f>K1246-I1246</f>
        <v>0</v>
      </c>
      <c r="K1246" s="66">
        <v>0</v>
      </c>
      <c r="L1246" s="60"/>
      <c r="M1246" s="60"/>
      <c r="N1246" s="49"/>
      <c r="Q1246" s="62"/>
      <c r="S1246" s="28"/>
    </row>
    <row r="1247" spans="1:19" ht="20.100000000000001" hidden="1" customHeight="1" x14ac:dyDescent="0.25">
      <c r="A1247" s="342"/>
      <c r="B1247" s="342"/>
      <c r="C1247" s="342"/>
      <c r="D1247" s="342"/>
      <c r="E1247" s="343"/>
      <c r="F1247" s="65" t="s">
        <v>113</v>
      </c>
      <c r="G1247" s="378">
        <v>31</v>
      </c>
      <c r="H1247" s="65" t="s">
        <v>322</v>
      </c>
      <c r="I1247" s="66"/>
      <c r="J1247" s="66"/>
      <c r="K1247" s="66"/>
      <c r="L1247" s="60"/>
      <c r="M1247" s="60"/>
      <c r="N1247" s="49"/>
      <c r="Q1247" s="62"/>
      <c r="S1247" s="28"/>
    </row>
    <row r="1248" spans="1:19" ht="20.100000000000001" hidden="1" customHeight="1" x14ac:dyDescent="0.25">
      <c r="A1248" s="342"/>
      <c r="B1248" s="342"/>
      <c r="C1248" s="342"/>
      <c r="D1248" s="342"/>
      <c r="E1248" s="343" t="s">
        <v>115</v>
      </c>
      <c r="F1248" s="65"/>
      <c r="G1248" s="378">
        <v>31</v>
      </c>
      <c r="H1248" s="65" t="s">
        <v>116</v>
      </c>
      <c r="I1248" s="66"/>
      <c r="J1248" s="66"/>
      <c r="K1248" s="66"/>
      <c r="L1248" s="60"/>
      <c r="M1248" s="60"/>
      <c r="N1248" s="49"/>
      <c r="Q1248" s="62"/>
      <c r="S1248" s="28"/>
    </row>
    <row r="1249" spans="1:19" ht="20.100000000000001" hidden="1" customHeight="1" x14ac:dyDescent="0.25">
      <c r="A1249" s="342"/>
      <c r="B1249" s="342"/>
      <c r="C1249" s="342"/>
      <c r="D1249" s="342"/>
      <c r="E1249" s="343"/>
      <c r="F1249" s="65" t="s">
        <v>117</v>
      </c>
      <c r="G1249" s="378">
        <v>31</v>
      </c>
      <c r="H1249" s="65" t="s">
        <v>116</v>
      </c>
      <c r="I1249" s="59"/>
      <c r="J1249" s="59"/>
      <c r="K1249" s="59"/>
      <c r="L1249" s="60"/>
      <c r="M1249" s="60"/>
      <c r="N1249" s="49"/>
      <c r="Q1249" s="62"/>
      <c r="S1249" s="28"/>
    </row>
    <row r="1250" spans="1:19" ht="20.100000000000001" hidden="1" customHeight="1" x14ac:dyDescent="0.25">
      <c r="A1250" s="341"/>
      <c r="B1250" s="341"/>
      <c r="C1250" s="341">
        <v>322</v>
      </c>
      <c r="D1250" s="341"/>
      <c r="E1250" s="341"/>
      <c r="F1250" s="44"/>
      <c r="G1250" s="378">
        <v>31</v>
      </c>
      <c r="H1250" s="46" t="s">
        <v>27</v>
      </c>
      <c r="I1250" s="47">
        <f>I1251+I1261+I1266</f>
        <v>0</v>
      </c>
      <c r="J1250" s="47">
        <f>J1251+J1261+J1266</f>
        <v>0</v>
      </c>
      <c r="K1250" s="47">
        <f>K1251+K1261+K1266</f>
        <v>0</v>
      </c>
      <c r="L1250" s="60"/>
      <c r="M1250" s="60"/>
      <c r="N1250" s="49"/>
      <c r="Q1250" s="62"/>
      <c r="S1250" s="28"/>
    </row>
    <row r="1251" spans="1:19" ht="20.100000000000001" hidden="1" customHeight="1" x14ac:dyDescent="0.25">
      <c r="A1251" s="342"/>
      <c r="B1251" s="342"/>
      <c r="C1251" s="342"/>
      <c r="D1251" s="342">
        <v>3221</v>
      </c>
      <c r="E1251" s="342"/>
      <c r="F1251" s="57"/>
      <c r="G1251" s="378">
        <v>31</v>
      </c>
      <c r="H1251" s="58" t="s">
        <v>118</v>
      </c>
      <c r="I1251" s="59">
        <f>I1252+I1257+I1259</f>
        <v>0</v>
      </c>
      <c r="J1251" s="59">
        <f>J1252+J1257+J1259</f>
        <v>0</v>
      </c>
      <c r="K1251" s="59">
        <f>K1252+K1257+K1259</f>
        <v>0</v>
      </c>
      <c r="L1251" s="60"/>
      <c r="M1251" s="60"/>
      <c r="N1251" s="49"/>
      <c r="Q1251" s="62"/>
      <c r="S1251" s="28"/>
    </row>
    <row r="1252" spans="1:19" ht="20.100000000000001" hidden="1" customHeight="1" x14ac:dyDescent="0.25">
      <c r="A1252" s="342"/>
      <c r="B1252" s="342"/>
      <c r="C1252" s="342"/>
      <c r="D1252" s="342"/>
      <c r="E1252" s="343" t="s">
        <v>119</v>
      </c>
      <c r="F1252" s="65"/>
      <c r="G1252" s="378">
        <v>31</v>
      </c>
      <c r="H1252" s="65" t="s">
        <v>120</v>
      </c>
      <c r="I1252" s="59">
        <f>I1253+I1254</f>
        <v>0</v>
      </c>
      <c r="J1252" s="59">
        <f>J1253+J1254</f>
        <v>0</v>
      </c>
      <c r="K1252" s="59">
        <f>K1253+K1254</f>
        <v>0</v>
      </c>
      <c r="L1252" s="60"/>
      <c r="M1252" s="60"/>
      <c r="N1252" s="49"/>
      <c r="Q1252" s="62"/>
      <c r="S1252" s="28"/>
    </row>
    <row r="1253" spans="1:19" ht="20.100000000000001" hidden="1" customHeight="1" x14ac:dyDescent="0.25">
      <c r="A1253" s="342"/>
      <c r="B1253" s="342"/>
      <c r="C1253" s="342"/>
      <c r="D1253" s="342"/>
      <c r="E1253" s="343"/>
      <c r="F1253" s="65" t="s">
        <v>121</v>
      </c>
      <c r="G1253" s="378">
        <v>31</v>
      </c>
      <c r="H1253" s="65" t="s">
        <v>120</v>
      </c>
      <c r="I1253" s="66">
        <v>0</v>
      </c>
      <c r="J1253" s="66">
        <f>K1253-I1253</f>
        <v>0</v>
      </c>
      <c r="K1253" s="66">
        <v>0</v>
      </c>
      <c r="L1253" s="60"/>
      <c r="M1253" s="60"/>
      <c r="N1253" s="49"/>
      <c r="Q1253" s="62"/>
      <c r="S1253" s="28"/>
    </row>
    <row r="1254" spans="1:19" ht="20.100000000000001" hidden="1" customHeight="1" x14ac:dyDescent="0.25">
      <c r="A1254" s="342"/>
      <c r="B1254" s="342"/>
      <c r="C1254" s="342"/>
      <c r="D1254" s="342"/>
      <c r="E1254" s="343"/>
      <c r="F1254" s="65" t="s">
        <v>122</v>
      </c>
      <c r="G1254" s="378">
        <v>31</v>
      </c>
      <c r="H1254" s="65" t="s">
        <v>323</v>
      </c>
      <c r="I1254" s="66">
        <v>0</v>
      </c>
      <c r="J1254" s="66">
        <f>K1254-I1254</f>
        <v>0</v>
      </c>
      <c r="K1254" s="66">
        <v>0</v>
      </c>
      <c r="L1254" s="60"/>
      <c r="M1254" s="60"/>
      <c r="N1254" s="49"/>
      <c r="Q1254" s="62"/>
      <c r="S1254" s="28"/>
    </row>
    <row r="1255" spans="1:19" ht="30" hidden="1" customHeight="1" x14ac:dyDescent="0.25">
      <c r="A1255" s="342"/>
      <c r="B1255" s="342"/>
      <c r="C1255" s="342"/>
      <c r="D1255" s="342"/>
      <c r="E1255" s="343" t="s">
        <v>124</v>
      </c>
      <c r="F1255" s="65"/>
      <c r="G1255" s="378">
        <v>31</v>
      </c>
      <c r="H1255" s="65" t="s">
        <v>125</v>
      </c>
      <c r="I1255" s="66"/>
      <c r="J1255" s="66"/>
      <c r="K1255" s="66"/>
      <c r="L1255" s="60"/>
      <c r="M1255" s="60"/>
      <c r="N1255" s="49"/>
      <c r="Q1255" s="62"/>
      <c r="S1255" s="28"/>
    </row>
    <row r="1256" spans="1:19" ht="30" hidden="1" customHeight="1" x14ac:dyDescent="0.25">
      <c r="A1256" s="342"/>
      <c r="B1256" s="342"/>
      <c r="C1256" s="342"/>
      <c r="D1256" s="342"/>
      <c r="E1256" s="343"/>
      <c r="F1256" s="65" t="s">
        <v>126</v>
      </c>
      <c r="G1256" s="378">
        <v>31</v>
      </c>
      <c r="H1256" s="65" t="s">
        <v>125</v>
      </c>
      <c r="I1256" s="66"/>
      <c r="J1256" s="66"/>
      <c r="K1256" s="66"/>
      <c r="L1256" s="60"/>
      <c r="M1256" s="60"/>
      <c r="N1256" s="49"/>
      <c r="Q1256" s="62"/>
      <c r="S1256" s="28"/>
    </row>
    <row r="1257" spans="1:19" ht="20.100000000000001" hidden="1" customHeight="1" x14ac:dyDescent="0.25">
      <c r="A1257" s="342"/>
      <c r="B1257" s="342"/>
      <c r="C1257" s="342"/>
      <c r="D1257" s="342"/>
      <c r="E1257" s="343" t="s">
        <v>127</v>
      </c>
      <c r="F1257" s="65"/>
      <c r="G1257" s="378">
        <v>31</v>
      </c>
      <c r="H1257" s="65" t="s">
        <v>128</v>
      </c>
      <c r="I1257" s="66">
        <f>I1258</f>
        <v>0</v>
      </c>
      <c r="J1257" s="66">
        <f>J1258</f>
        <v>0</v>
      </c>
      <c r="K1257" s="66">
        <f>K1258</f>
        <v>0</v>
      </c>
      <c r="L1257" s="60"/>
      <c r="M1257" s="60"/>
      <c r="N1257" s="49"/>
      <c r="Q1257" s="62"/>
      <c r="S1257" s="28"/>
    </row>
    <row r="1258" spans="1:19" ht="20.100000000000001" hidden="1" customHeight="1" x14ac:dyDescent="0.25">
      <c r="A1258" s="342"/>
      <c r="B1258" s="342"/>
      <c r="C1258" s="342"/>
      <c r="D1258" s="342"/>
      <c r="E1258" s="343"/>
      <c r="F1258" s="65" t="s">
        <v>129</v>
      </c>
      <c r="G1258" s="378">
        <v>31</v>
      </c>
      <c r="H1258" s="65" t="s">
        <v>128</v>
      </c>
      <c r="I1258" s="66">
        <v>0</v>
      </c>
      <c r="J1258" s="66">
        <f>K1258-I1258</f>
        <v>0</v>
      </c>
      <c r="K1258" s="66">
        <v>0</v>
      </c>
      <c r="L1258" s="60"/>
      <c r="M1258" s="60"/>
      <c r="N1258" s="49"/>
      <c r="Q1258" s="62"/>
      <c r="S1258" s="28"/>
    </row>
    <row r="1259" spans="1:19" ht="20.100000000000001" hidden="1" customHeight="1" x14ac:dyDescent="0.25">
      <c r="A1259" s="342"/>
      <c r="B1259" s="342"/>
      <c r="C1259" s="342"/>
      <c r="D1259" s="342"/>
      <c r="E1259" s="343" t="s">
        <v>130</v>
      </c>
      <c r="F1259" s="65"/>
      <c r="G1259" s="378">
        <v>31</v>
      </c>
      <c r="H1259" s="65" t="s">
        <v>131</v>
      </c>
      <c r="I1259" s="66">
        <f>I1260</f>
        <v>0</v>
      </c>
      <c r="J1259" s="66">
        <f>J1260</f>
        <v>0</v>
      </c>
      <c r="K1259" s="66">
        <f>K1260</f>
        <v>0</v>
      </c>
      <c r="L1259" s="60"/>
      <c r="M1259" s="60"/>
      <c r="N1259" s="49"/>
      <c r="Q1259" s="62"/>
      <c r="S1259" s="28"/>
    </row>
    <row r="1260" spans="1:19" ht="20.100000000000001" hidden="1" customHeight="1" x14ac:dyDescent="0.25">
      <c r="A1260" s="342"/>
      <c r="B1260" s="342"/>
      <c r="C1260" s="342"/>
      <c r="D1260" s="342"/>
      <c r="E1260" s="343"/>
      <c r="F1260" s="65" t="s">
        <v>132</v>
      </c>
      <c r="G1260" s="378">
        <v>31</v>
      </c>
      <c r="H1260" s="65" t="s">
        <v>131</v>
      </c>
      <c r="I1260" s="59">
        <v>0</v>
      </c>
      <c r="J1260" s="59">
        <f>K1260-I1260</f>
        <v>0</v>
      </c>
      <c r="K1260" s="59">
        <v>0</v>
      </c>
      <c r="L1260" s="60"/>
      <c r="M1260" s="60"/>
      <c r="N1260" s="49"/>
      <c r="Q1260" s="62"/>
      <c r="S1260" s="28"/>
    </row>
    <row r="1261" spans="1:19" ht="20.100000000000001" hidden="1" customHeight="1" x14ac:dyDescent="0.25">
      <c r="A1261" s="342"/>
      <c r="B1261" s="342"/>
      <c r="C1261" s="342"/>
      <c r="D1261" s="342">
        <v>3222</v>
      </c>
      <c r="E1261" s="342"/>
      <c r="F1261" s="57"/>
      <c r="G1261" s="378">
        <v>31</v>
      </c>
      <c r="H1261" s="58" t="s">
        <v>29</v>
      </c>
      <c r="I1261" s="59">
        <f>I1262+I1264</f>
        <v>0</v>
      </c>
      <c r="J1261" s="59">
        <f>J1262+J1264</f>
        <v>0</v>
      </c>
      <c r="K1261" s="59">
        <f>K1262+K1264</f>
        <v>0</v>
      </c>
      <c r="L1261" s="60"/>
      <c r="M1261" s="60"/>
      <c r="N1261" s="49"/>
      <c r="Q1261" s="62"/>
      <c r="S1261" s="28"/>
    </row>
    <row r="1262" spans="1:19" ht="20.100000000000001" hidden="1" customHeight="1" x14ac:dyDescent="0.25">
      <c r="A1262" s="342"/>
      <c r="B1262" s="342"/>
      <c r="C1262" s="342"/>
      <c r="D1262" s="342"/>
      <c r="E1262" s="343" t="s">
        <v>136</v>
      </c>
      <c r="F1262" s="65"/>
      <c r="G1262" s="378">
        <v>31</v>
      </c>
      <c r="H1262" s="65" t="s">
        <v>137</v>
      </c>
      <c r="I1262" s="59">
        <f>I1263</f>
        <v>0</v>
      </c>
      <c r="J1262" s="59">
        <f>J1263</f>
        <v>0</v>
      </c>
      <c r="K1262" s="59">
        <f>K1263</f>
        <v>0</v>
      </c>
      <c r="L1262" s="60"/>
      <c r="M1262" s="60"/>
      <c r="N1262" s="49"/>
      <c r="Q1262" s="62"/>
      <c r="S1262" s="28"/>
    </row>
    <row r="1263" spans="1:19" ht="20.100000000000001" hidden="1" customHeight="1" x14ac:dyDescent="0.25">
      <c r="A1263" s="342"/>
      <c r="B1263" s="342"/>
      <c r="C1263" s="342"/>
      <c r="D1263" s="342"/>
      <c r="E1263" s="343"/>
      <c r="F1263" s="65" t="s">
        <v>138</v>
      </c>
      <c r="G1263" s="378">
        <v>31</v>
      </c>
      <c r="H1263" s="65" t="s">
        <v>137</v>
      </c>
      <c r="I1263" s="59">
        <v>0</v>
      </c>
      <c r="J1263" s="59">
        <f>K1263-I1263</f>
        <v>0</v>
      </c>
      <c r="K1263" s="59">
        <v>0</v>
      </c>
      <c r="L1263" s="60"/>
      <c r="M1263" s="60"/>
      <c r="N1263" s="49"/>
      <c r="Q1263" s="62"/>
      <c r="S1263" s="28"/>
    </row>
    <row r="1264" spans="1:19" ht="20.100000000000001" hidden="1" customHeight="1" x14ac:dyDescent="0.25">
      <c r="A1264" s="342"/>
      <c r="B1264" s="342"/>
      <c r="C1264" s="342"/>
      <c r="D1264" s="342"/>
      <c r="E1264" s="343" t="s">
        <v>139</v>
      </c>
      <c r="F1264" s="65"/>
      <c r="G1264" s="378">
        <v>31</v>
      </c>
      <c r="H1264" s="65" t="s">
        <v>140</v>
      </c>
      <c r="I1264" s="59">
        <f>I1265</f>
        <v>0</v>
      </c>
      <c r="J1264" s="59">
        <f>J1265</f>
        <v>0</v>
      </c>
      <c r="K1264" s="59">
        <f>K1265</f>
        <v>0</v>
      </c>
      <c r="L1264" s="60"/>
      <c r="M1264" s="60"/>
      <c r="N1264" s="49"/>
      <c r="Q1264" s="62"/>
      <c r="S1264" s="28"/>
    </row>
    <row r="1265" spans="1:19" ht="20.100000000000001" hidden="1" customHeight="1" x14ac:dyDescent="0.25">
      <c r="A1265" s="342"/>
      <c r="B1265" s="342"/>
      <c r="C1265" s="342"/>
      <c r="D1265" s="342"/>
      <c r="E1265" s="343"/>
      <c r="F1265" s="65" t="s">
        <v>141</v>
      </c>
      <c r="G1265" s="378">
        <v>31</v>
      </c>
      <c r="H1265" s="65" t="s">
        <v>140</v>
      </c>
      <c r="I1265" s="59">
        <v>0</v>
      </c>
      <c r="J1265" s="59">
        <f>K1265-I1265</f>
        <v>0</v>
      </c>
      <c r="K1265" s="59">
        <v>0</v>
      </c>
      <c r="L1265" s="60"/>
      <c r="M1265" s="60"/>
      <c r="N1265" s="49"/>
      <c r="Q1265" s="62"/>
      <c r="S1265" s="28"/>
    </row>
    <row r="1266" spans="1:19" ht="20.100000000000001" hidden="1" customHeight="1" x14ac:dyDescent="0.25">
      <c r="A1266" s="342"/>
      <c r="B1266" s="342"/>
      <c r="C1266" s="342"/>
      <c r="D1266" s="358">
        <v>3223</v>
      </c>
      <c r="E1266" s="358"/>
      <c r="F1266" s="108"/>
      <c r="G1266" s="378">
        <v>31</v>
      </c>
      <c r="H1266" s="99" t="s">
        <v>30</v>
      </c>
      <c r="I1266" s="59">
        <f>I1267+I1270+I1272</f>
        <v>0</v>
      </c>
      <c r="J1266" s="59">
        <f>J1267+J1270+J1272</f>
        <v>0</v>
      </c>
      <c r="K1266" s="59">
        <f>K1267+K1270+K1272</f>
        <v>0</v>
      </c>
      <c r="L1266" s="60"/>
      <c r="M1266" s="60"/>
      <c r="N1266" s="49"/>
      <c r="Q1266" s="62"/>
      <c r="S1266" s="28"/>
    </row>
    <row r="1267" spans="1:19" ht="20.100000000000001" hidden="1" customHeight="1" x14ac:dyDescent="0.25">
      <c r="A1267" s="342"/>
      <c r="B1267" s="342"/>
      <c r="C1267" s="342"/>
      <c r="D1267" s="358"/>
      <c r="E1267" s="343" t="s">
        <v>142</v>
      </c>
      <c r="F1267" s="65"/>
      <c r="G1267" s="378">
        <v>31</v>
      </c>
      <c r="H1267" s="65" t="s">
        <v>143</v>
      </c>
      <c r="I1267" s="59">
        <f>I1268+I1269</f>
        <v>0</v>
      </c>
      <c r="J1267" s="59">
        <f>J1268+J1269</f>
        <v>0</v>
      </c>
      <c r="K1267" s="59">
        <f>K1268+K1269</f>
        <v>0</v>
      </c>
      <c r="L1267" s="60"/>
      <c r="M1267" s="60"/>
      <c r="N1267" s="49"/>
      <c r="Q1267" s="62"/>
      <c r="S1267" s="28"/>
    </row>
    <row r="1268" spans="1:19" ht="20.100000000000001" hidden="1" customHeight="1" x14ac:dyDescent="0.25">
      <c r="A1268" s="342"/>
      <c r="B1268" s="342"/>
      <c r="C1268" s="342"/>
      <c r="D1268" s="358"/>
      <c r="E1268" s="343"/>
      <c r="F1268" s="65" t="s">
        <v>144</v>
      </c>
      <c r="G1268" s="378">
        <v>31</v>
      </c>
      <c r="H1268" s="65" t="s">
        <v>143</v>
      </c>
      <c r="I1268" s="59">
        <v>0</v>
      </c>
      <c r="J1268" s="59">
        <f>K1268-I1268</f>
        <v>0</v>
      </c>
      <c r="K1268" s="59">
        <v>0</v>
      </c>
      <c r="L1268" s="60"/>
      <c r="M1268" s="60"/>
      <c r="N1268" s="49"/>
      <c r="Q1268" s="62"/>
      <c r="S1268" s="28"/>
    </row>
    <row r="1269" spans="1:19" ht="20.100000000000001" hidden="1" customHeight="1" x14ac:dyDescent="0.25">
      <c r="A1269" s="342"/>
      <c r="B1269" s="342"/>
      <c r="C1269" s="342"/>
      <c r="D1269" s="358"/>
      <c r="E1269" s="343"/>
      <c r="F1269" s="65" t="s">
        <v>145</v>
      </c>
      <c r="G1269" s="378">
        <v>31</v>
      </c>
      <c r="H1269" s="65" t="s">
        <v>146</v>
      </c>
      <c r="I1269" s="59">
        <v>0</v>
      </c>
      <c r="J1269" s="59">
        <f>K1269-I1269</f>
        <v>0</v>
      </c>
      <c r="K1269" s="59">
        <v>0</v>
      </c>
      <c r="L1269" s="60"/>
      <c r="M1269" s="60"/>
      <c r="N1269" s="49"/>
      <c r="Q1269" s="62"/>
      <c r="S1269" s="28"/>
    </row>
    <row r="1270" spans="1:19" ht="20.100000000000001" hidden="1" customHeight="1" x14ac:dyDescent="0.25">
      <c r="A1270" s="342"/>
      <c r="B1270" s="342"/>
      <c r="C1270" s="342"/>
      <c r="D1270" s="358"/>
      <c r="E1270" s="343" t="s">
        <v>147</v>
      </c>
      <c r="F1270" s="65"/>
      <c r="G1270" s="378">
        <v>31</v>
      </c>
      <c r="H1270" s="65" t="s">
        <v>148</v>
      </c>
      <c r="I1270" s="59">
        <f>I1271</f>
        <v>0</v>
      </c>
      <c r="J1270" s="59">
        <f>J1271</f>
        <v>0</v>
      </c>
      <c r="K1270" s="59">
        <f>K1271</f>
        <v>0</v>
      </c>
      <c r="L1270" s="60"/>
      <c r="M1270" s="60"/>
      <c r="N1270" s="49"/>
      <c r="Q1270" s="62"/>
      <c r="S1270" s="28"/>
    </row>
    <row r="1271" spans="1:19" ht="20.100000000000001" hidden="1" customHeight="1" x14ac:dyDescent="0.25">
      <c r="A1271" s="342"/>
      <c r="B1271" s="342"/>
      <c r="C1271" s="342"/>
      <c r="D1271" s="358"/>
      <c r="E1271" s="343"/>
      <c r="F1271" s="65" t="s">
        <v>149</v>
      </c>
      <c r="G1271" s="378">
        <v>31</v>
      </c>
      <c r="H1271" s="65" t="s">
        <v>148</v>
      </c>
      <c r="I1271" s="59">
        <v>0</v>
      </c>
      <c r="J1271" s="59">
        <f>K1271-I1271</f>
        <v>0</v>
      </c>
      <c r="K1271" s="59">
        <v>0</v>
      </c>
      <c r="L1271" s="60"/>
      <c r="M1271" s="60"/>
      <c r="N1271" s="49"/>
      <c r="Q1271" s="62"/>
      <c r="S1271" s="28"/>
    </row>
    <row r="1272" spans="1:19" ht="20.100000000000001" hidden="1" customHeight="1" x14ac:dyDescent="0.25">
      <c r="A1272" s="342"/>
      <c r="B1272" s="342"/>
      <c r="C1272" s="342"/>
      <c r="D1272" s="358"/>
      <c r="E1272" s="343" t="s">
        <v>150</v>
      </c>
      <c r="F1272" s="65"/>
      <c r="G1272" s="378">
        <v>31</v>
      </c>
      <c r="H1272" s="65" t="s">
        <v>151</v>
      </c>
      <c r="I1272" s="59">
        <f>I1273</f>
        <v>0</v>
      </c>
      <c r="J1272" s="59">
        <f>J1273</f>
        <v>0</v>
      </c>
      <c r="K1272" s="59">
        <f>K1273</f>
        <v>0</v>
      </c>
      <c r="L1272" s="60"/>
      <c r="M1272" s="60"/>
      <c r="N1272" s="49"/>
      <c r="Q1272" s="62"/>
      <c r="S1272" s="28"/>
    </row>
    <row r="1273" spans="1:19" ht="20.100000000000001" hidden="1" customHeight="1" x14ac:dyDescent="0.25">
      <c r="A1273" s="342"/>
      <c r="B1273" s="342"/>
      <c r="C1273" s="342"/>
      <c r="D1273" s="358"/>
      <c r="E1273" s="343"/>
      <c r="F1273" s="65" t="s">
        <v>152</v>
      </c>
      <c r="G1273" s="378">
        <v>31</v>
      </c>
      <c r="H1273" s="65" t="s">
        <v>151</v>
      </c>
      <c r="I1273" s="59">
        <v>0</v>
      </c>
      <c r="J1273" s="59">
        <f>K1273-I1273</f>
        <v>0</v>
      </c>
      <c r="K1273" s="59">
        <v>0</v>
      </c>
      <c r="L1273" s="60"/>
      <c r="M1273" s="60"/>
      <c r="N1273" s="49"/>
      <c r="Q1273" s="62"/>
      <c r="S1273" s="28"/>
    </row>
    <row r="1274" spans="1:19" ht="20.100000000000001" hidden="1" customHeight="1" x14ac:dyDescent="0.25">
      <c r="A1274" s="341"/>
      <c r="B1274" s="341"/>
      <c r="C1274" s="341">
        <v>323</v>
      </c>
      <c r="D1274" s="347"/>
      <c r="E1274" s="347"/>
      <c r="F1274" s="74"/>
      <c r="G1274" s="378">
        <v>31</v>
      </c>
      <c r="H1274" s="75" t="s">
        <v>34</v>
      </c>
      <c r="I1274" s="47">
        <f>I1275+I1284+I1290+I1295</f>
        <v>0</v>
      </c>
      <c r="J1274" s="47">
        <f>J1275+J1284+J1290+J1295</f>
        <v>0</v>
      </c>
      <c r="K1274" s="47">
        <f>K1275+K1284+K1290+K1295</f>
        <v>0</v>
      </c>
      <c r="L1274" s="60"/>
      <c r="M1274" s="60"/>
      <c r="N1274" s="49"/>
      <c r="Q1274" s="62"/>
      <c r="S1274" s="28"/>
    </row>
    <row r="1275" spans="1:19" ht="20.100000000000001" hidden="1" customHeight="1" x14ac:dyDescent="0.25">
      <c r="A1275" s="342"/>
      <c r="B1275" s="342"/>
      <c r="C1275" s="342"/>
      <c r="D1275" s="349">
        <v>3231</v>
      </c>
      <c r="E1275" s="349"/>
      <c r="F1275" s="76"/>
      <c r="G1275" s="378">
        <v>31</v>
      </c>
      <c r="H1275" s="99" t="s">
        <v>167</v>
      </c>
      <c r="I1275" s="59">
        <f t="shared" ref="I1275:K1276" si="209">I1276</f>
        <v>0</v>
      </c>
      <c r="J1275" s="59">
        <f t="shared" si="209"/>
        <v>0</v>
      </c>
      <c r="K1275" s="59">
        <f t="shared" si="209"/>
        <v>0</v>
      </c>
      <c r="L1275" s="60"/>
      <c r="M1275" s="60"/>
      <c r="N1275" s="49"/>
      <c r="Q1275" s="62"/>
      <c r="S1275" s="28"/>
    </row>
    <row r="1276" spans="1:19" ht="20.100000000000001" hidden="1" customHeight="1" x14ac:dyDescent="0.25">
      <c r="A1276" s="342"/>
      <c r="B1276" s="342"/>
      <c r="C1276" s="342"/>
      <c r="D1276" s="342"/>
      <c r="E1276" s="343" t="s">
        <v>168</v>
      </c>
      <c r="F1276" s="65"/>
      <c r="G1276" s="378">
        <v>31</v>
      </c>
      <c r="H1276" s="65" t="s">
        <v>169</v>
      </c>
      <c r="I1276" s="59">
        <f t="shared" si="209"/>
        <v>0</v>
      </c>
      <c r="J1276" s="59">
        <f t="shared" si="209"/>
        <v>0</v>
      </c>
      <c r="K1276" s="59">
        <f t="shared" si="209"/>
        <v>0</v>
      </c>
      <c r="L1276" s="60"/>
      <c r="M1276" s="60"/>
      <c r="N1276" s="49"/>
      <c r="Q1276" s="62"/>
      <c r="S1276" s="28"/>
    </row>
    <row r="1277" spans="1:19" ht="20.100000000000001" hidden="1" customHeight="1" x14ac:dyDescent="0.25">
      <c r="A1277" s="342"/>
      <c r="B1277" s="342"/>
      <c r="C1277" s="342"/>
      <c r="D1277" s="342"/>
      <c r="E1277" s="343"/>
      <c r="F1277" s="65" t="s">
        <v>170</v>
      </c>
      <c r="G1277" s="378">
        <v>31</v>
      </c>
      <c r="H1277" s="65" t="s">
        <v>169</v>
      </c>
      <c r="I1277" s="59">
        <v>0</v>
      </c>
      <c r="J1277" s="59">
        <f>K1277-I1277</f>
        <v>0</v>
      </c>
      <c r="K1277" s="59">
        <v>0</v>
      </c>
      <c r="L1277" s="60"/>
      <c r="M1277" s="60"/>
      <c r="N1277" s="49"/>
      <c r="Q1277" s="62"/>
      <c r="S1277" s="28"/>
    </row>
    <row r="1278" spans="1:19" ht="20.100000000000001" hidden="1" customHeight="1" x14ac:dyDescent="0.25">
      <c r="A1278" s="342"/>
      <c r="B1278" s="342"/>
      <c r="C1278" s="342"/>
      <c r="D1278" s="342"/>
      <c r="E1278" s="343" t="s">
        <v>171</v>
      </c>
      <c r="F1278" s="65"/>
      <c r="G1278" s="378">
        <v>31</v>
      </c>
      <c r="H1278" s="65" t="s">
        <v>172</v>
      </c>
      <c r="I1278" s="59"/>
      <c r="J1278" s="59"/>
      <c r="K1278" s="59"/>
      <c r="L1278" s="60"/>
      <c r="M1278" s="60"/>
      <c r="N1278" s="49"/>
      <c r="Q1278" s="62"/>
      <c r="S1278" s="28"/>
    </row>
    <row r="1279" spans="1:19" ht="20.100000000000001" hidden="1" customHeight="1" x14ac:dyDescent="0.25">
      <c r="A1279" s="342"/>
      <c r="B1279" s="342"/>
      <c r="C1279" s="342"/>
      <c r="D1279" s="342"/>
      <c r="E1279" s="343"/>
      <c r="F1279" s="65" t="s">
        <v>173</v>
      </c>
      <c r="G1279" s="378">
        <v>31</v>
      </c>
      <c r="H1279" s="65" t="s">
        <v>172</v>
      </c>
      <c r="I1279" s="59"/>
      <c r="J1279" s="59"/>
      <c r="K1279" s="59"/>
      <c r="L1279" s="60"/>
      <c r="M1279" s="60"/>
      <c r="N1279" s="49"/>
      <c r="Q1279" s="62"/>
      <c r="S1279" s="28"/>
    </row>
    <row r="1280" spans="1:19" ht="20.100000000000001" hidden="1" customHeight="1" x14ac:dyDescent="0.25">
      <c r="A1280" s="342"/>
      <c r="B1280" s="342"/>
      <c r="C1280" s="342"/>
      <c r="D1280" s="342"/>
      <c r="E1280" s="343" t="s">
        <v>174</v>
      </c>
      <c r="F1280" s="65"/>
      <c r="G1280" s="378">
        <v>31</v>
      </c>
      <c r="H1280" s="65" t="s">
        <v>175</v>
      </c>
      <c r="I1280" s="59"/>
      <c r="J1280" s="59"/>
      <c r="K1280" s="59"/>
      <c r="L1280" s="60"/>
      <c r="M1280" s="60"/>
      <c r="N1280" s="49"/>
      <c r="Q1280" s="62"/>
      <c r="S1280" s="28"/>
    </row>
    <row r="1281" spans="1:19" ht="20.100000000000001" hidden="1" customHeight="1" x14ac:dyDescent="0.25">
      <c r="A1281" s="342"/>
      <c r="B1281" s="342"/>
      <c r="C1281" s="342"/>
      <c r="D1281" s="342"/>
      <c r="E1281" s="343"/>
      <c r="F1281" s="65" t="s">
        <v>176</v>
      </c>
      <c r="G1281" s="378">
        <v>31</v>
      </c>
      <c r="H1281" s="65" t="s">
        <v>175</v>
      </c>
      <c r="I1281" s="59"/>
      <c r="J1281" s="59"/>
      <c r="K1281" s="59"/>
      <c r="L1281" s="60"/>
      <c r="M1281" s="60"/>
      <c r="N1281" s="49"/>
      <c r="Q1281" s="62"/>
      <c r="S1281" s="28"/>
    </row>
    <row r="1282" spans="1:19" ht="20.100000000000001" hidden="1" customHeight="1" x14ac:dyDescent="0.25">
      <c r="A1282" s="342"/>
      <c r="B1282" s="342"/>
      <c r="C1282" s="342"/>
      <c r="D1282" s="342"/>
      <c r="E1282" s="343" t="s">
        <v>177</v>
      </c>
      <c r="F1282" s="65"/>
      <c r="G1282" s="378">
        <v>31</v>
      </c>
      <c r="H1282" s="65" t="s">
        <v>178</v>
      </c>
      <c r="I1282" s="59"/>
      <c r="J1282" s="59"/>
      <c r="K1282" s="59"/>
      <c r="L1282" s="60"/>
      <c r="M1282" s="60"/>
      <c r="N1282" s="49"/>
      <c r="Q1282" s="62"/>
      <c r="S1282" s="28"/>
    </row>
    <row r="1283" spans="1:19" ht="20.100000000000001" hidden="1" customHeight="1" x14ac:dyDescent="0.25">
      <c r="A1283" s="342"/>
      <c r="B1283" s="342"/>
      <c r="C1283" s="342"/>
      <c r="D1283" s="342"/>
      <c r="E1283" s="343"/>
      <c r="F1283" s="65" t="s">
        <v>179</v>
      </c>
      <c r="G1283" s="378">
        <v>31</v>
      </c>
      <c r="H1283" s="65" t="s">
        <v>178</v>
      </c>
      <c r="I1283" s="59"/>
      <c r="J1283" s="59"/>
      <c r="K1283" s="59"/>
      <c r="L1283" s="60"/>
      <c r="M1283" s="60"/>
      <c r="N1283" s="49"/>
      <c r="Q1283" s="62"/>
      <c r="S1283" s="28"/>
    </row>
    <row r="1284" spans="1:19" ht="20.100000000000001" hidden="1" customHeight="1" x14ac:dyDescent="0.25">
      <c r="A1284" s="342"/>
      <c r="B1284" s="342"/>
      <c r="C1284" s="342"/>
      <c r="D1284" s="342">
        <v>3232</v>
      </c>
      <c r="E1284" s="342"/>
      <c r="F1284" s="57"/>
      <c r="G1284" s="378">
        <v>31</v>
      </c>
      <c r="H1284" s="58" t="s">
        <v>36</v>
      </c>
      <c r="I1284" s="59">
        <f t="shared" ref="I1284:K1285" si="210">I1285</f>
        <v>0</v>
      </c>
      <c r="J1284" s="59">
        <f t="shared" si="210"/>
        <v>0</v>
      </c>
      <c r="K1284" s="59">
        <f t="shared" si="210"/>
        <v>0</v>
      </c>
      <c r="L1284" s="60"/>
      <c r="M1284" s="60"/>
      <c r="N1284" s="49"/>
      <c r="Q1284" s="62"/>
      <c r="S1284" s="28"/>
    </row>
    <row r="1285" spans="1:19" ht="30" hidden="1" customHeight="1" x14ac:dyDescent="0.25">
      <c r="A1285" s="342"/>
      <c r="B1285" s="342"/>
      <c r="C1285" s="342"/>
      <c r="D1285" s="342"/>
      <c r="E1285" s="343" t="s">
        <v>180</v>
      </c>
      <c r="F1285" s="65"/>
      <c r="G1285" s="378">
        <v>31</v>
      </c>
      <c r="H1285" s="65" t="s">
        <v>181</v>
      </c>
      <c r="I1285" s="59">
        <f t="shared" si="210"/>
        <v>0</v>
      </c>
      <c r="J1285" s="59">
        <f t="shared" si="210"/>
        <v>0</v>
      </c>
      <c r="K1285" s="59">
        <f t="shared" si="210"/>
        <v>0</v>
      </c>
      <c r="L1285" s="60"/>
      <c r="M1285" s="60"/>
      <c r="N1285" s="49"/>
      <c r="Q1285" s="62"/>
      <c r="S1285" s="28"/>
    </row>
    <row r="1286" spans="1:19" ht="30" hidden="1" customHeight="1" x14ac:dyDescent="0.25">
      <c r="A1286" s="342"/>
      <c r="B1286" s="342"/>
      <c r="C1286" s="342"/>
      <c r="D1286" s="342"/>
      <c r="E1286" s="343"/>
      <c r="F1286" s="65" t="s">
        <v>182</v>
      </c>
      <c r="G1286" s="378">
        <v>31</v>
      </c>
      <c r="H1286" s="65" t="s">
        <v>181</v>
      </c>
      <c r="I1286" s="59">
        <v>0</v>
      </c>
      <c r="J1286" s="59">
        <f>K1286-I1286</f>
        <v>0</v>
      </c>
      <c r="K1286" s="59">
        <v>0</v>
      </c>
      <c r="L1286" s="60"/>
      <c r="M1286" s="60"/>
      <c r="N1286" s="49"/>
      <c r="Q1286" s="62"/>
      <c r="S1286" s="28"/>
    </row>
    <row r="1287" spans="1:19" ht="20.100000000000001" hidden="1" customHeight="1" x14ac:dyDescent="0.25">
      <c r="A1287" s="342"/>
      <c r="B1287" s="342"/>
      <c r="C1287" s="342"/>
      <c r="D1287" s="342">
        <v>3233</v>
      </c>
      <c r="E1287" s="342"/>
      <c r="F1287" s="57"/>
      <c r="G1287" s="378">
        <v>31</v>
      </c>
      <c r="H1287" s="58" t="s">
        <v>37</v>
      </c>
      <c r="I1287" s="59"/>
      <c r="J1287" s="59"/>
      <c r="K1287" s="59"/>
      <c r="L1287" s="60"/>
      <c r="M1287" s="60"/>
      <c r="N1287" s="49"/>
      <c r="Q1287" s="62"/>
      <c r="S1287" s="28"/>
    </row>
    <row r="1288" spans="1:19" ht="20.100000000000001" hidden="1" customHeight="1" x14ac:dyDescent="0.25">
      <c r="A1288" s="342"/>
      <c r="B1288" s="342"/>
      <c r="C1288" s="342"/>
      <c r="D1288" s="342"/>
      <c r="E1288" s="343" t="s">
        <v>183</v>
      </c>
      <c r="F1288" s="65"/>
      <c r="G1288" s="378">
        <v>31</v>
      </c>
      <c r="H1288" s="65" t="s">
        <v>184</v>
      </c>
      <c r="I1288" s="59"/>
      <c r="J1288" s="59"/>
      <c r="K1288" s="59"/>
      <c r="L1288" s="60"/>
      <c r="M1288" s="60"/>
      <c r="N1288" s="49"/>
      <c r="Q1288" s="62"/>
      <c r="S1288" s="28"/>
    </row>
    <row r="1289" spans="1:19" ht="20.100000000000001" hidden="1" customHeight="1" x14ac:dyDescent="0.25">
      <c r="A1289" s="342"/>
      <c r="B1289" s="342"/>
      <c r="C1289" s="342"/>
      <c r="D1289" s="342"/>
      <c r="E1289" s="343"/>
      <c r="F1289" s="65" t="s">
        <v>185</v>
      </c>
      <c r="G1289" s="378">
        <v>31</v>
      </c>
      <c r="H1289" s="65" t="s">
        <v>184</v>
      </c>
      <c r="I1289" s="59"/>
      <c r="J1289" s="59"/>
      <c r="K1289" s="59"/>
      <c r="L1289" s="60"/>
      <c r="M1289" s="60"/>
      <c r="N1289" s="49"/>
      <c r="Q1289" s="62"/>
      <c r="S1289" s="28"/>
    </row>
    <row r="1290" spans="1:19" ht="20.100000000000001" hidden="1" customHeight="1" x14ac:dyDescent="0.25">
      <c r="A1290" s="342"/>
      <c r="B1290" s="342"/>
      <c r="C1290" s="342"/>
      <c r="D1290" s="342">
        <v>3236</v>
      </c>
      <c r="E1290" s="342"/>
      <c r="F1290" s="57"/>
      <c r="G1290" s="378">
        <v>31</v>
      </c>
      <c r="H1290" s="58" t="s">
        <v>40</v>
      </c>
      <c r="I1290" s="59">
        <f t="shared" ref="I1290:K1291" si="211">I1291</f>
        <v>0</v>
      </c>
      <c r="J1290" s="59">
        <f t="shared" si="211"/>
        <v>0</v>
      </c>
      <c r="K1290" s="59">
        <f t="shared" si="211"/>
        <v>0</v>
      </c>
      <c r="L1290" s="60"/>
      <c r="M1290" s="60"/>
      <c r="N1290" s="49"/>
      <c r="Q1290" s="62"/>
      <c r="S1290" s="28"/>
    </row>
    <row r="1291" spans="1:19" ht="20.100000000000001" hidden="1" customHeight="1" x14ac:dyDescent="0.25">
      <c r="A1291" s="342"/>
      <c r="B1291" s="342"/>
      <c r="C1291" s="342"/>
      <c r="D1291" s="342"/>
      <c r="E1291" s="343" t="s">
        <v>203</v>
      </c>
      <c r="F1291" s="65"/>
      <c r="G1291" s="378">
        <v>31</v>
      </c>
      <c r="H1291" s="65" t="s">
        <v>204</v>
      </c>
      <c r="I1291" s="59">
        <f t="shared" si="211"/>
        <v>0</v>
      </c>
      <c r="J1291" s="59">
        <f t="shared" si="211"/>
        <v>0</v>
      </c>
      <c r="K1291" s="59">
        <f t="shared" si="211"/>
        <v>0</v>
      </c>
      <c r="L1291" s="60"/>
      <c r="M1291" s="60"/>
      <c r="N1291" s="49"/>
      <c r="Q1291" s="62"/>
      <c r="S1291" s="28"/>
    </row>
    <row r="1292" spans="1:19" ht="20.100000000000001" hidden="1" customHeight="1" x14ac:dyDescent="0.25">
      <c r="A1292" s="342"/>
      <c r="B1292" s="342"/>
      <c r="C1292" s="342"/>
      <c r="D1292" s="342"/>
      <c r="E1292" s="343"/>
      <c r="F1292" s="65" t="s">
        <v>205</v>
      </c>
      <c r="G1292" s="378">
        <v>31</v>
      </c>
      <c r="H1292" s="65" t="s">
        <v>204</v>
      </c>
      <c r="I1292" s="59">
        <v>0</v>
      </c>
      <c r="J1292" s="59">
        <f>K1292-I1292</f>
        <v>0</v>
      </c>
      <c r="K1292" s="59">
        <v>0</v>
      </c>
      <c r="L1292" s="60"/>
      <c r="M1292" s="60"/>
      <c r="N1292" s="49"/>
      <c r="Q1292" s="62"/>
      <c r="S1292" s="28"/>
    </row>
    <row r="1293" spans="1:19" ht="20.100000000000001" hidden="1" customHeight="1" x14ac:dyDescent="0.25">
      <c r="A1293" s="342"/>
      <c r="B1293" s="342"/>
      <c r="C1293" s="342"/>
      <c r="D1293" s="342"/>
      <c r="E1293" s="343" t="s">
        <v>206</v>
      </c>
      <c r="F1293" s="65"/>
      <c r="G1293" s="378">
        <v>31</v>
      </c>
      <c r="H1293" s="65" t="s">
        <v>207</v>
      </c>
      <c r="I1293" s="59"/>
      <c r="J1293" s="59"/>
      <c r="K1293" s="59"/>
      <c r="L1293" s="60"/>
      <c r="M1293" s="60"/>
      <c r="N1293" s="49"/>
      <c r="Q1293" s="62"/>
      <c r="S1293" s="28"/>
    </row>
    <row r="1294" spans="1:19" ht="20.100000000000001" hidden="1" customHeight="1" x14ac:dyDescent="0.25">
      <c r="A1294" s="342"/>
      <c r="B1294" s="342"/>
      <c r="C1294" s="342"/>
      <c r="D1294" s="342"/>
      <c r="E1294" s="343"/>
      <c r="F1294" s="65" t="s">
        <v>208</v>
      </c>
      <c r="G1294" s="378">
        <v>31</v>
      </c>
      <c r="H1294" s="65" t="s">
        <v>207</v>
      </c>
      <c r="I1294" s="59"/>
      <c r="J1294" s="59"/>
      <c r="K1294" s="59"/>
      <c r="L1294" s="60"/>
      <c r="M1294" s="60"/>
      <c r="N1294" s="49"/>
      <c r="Q1294" s="62"/>
      <c r="S1294" s="28"/>
    </row>
    <row r="1295" spans="1:19" ht="20.100000000000001" hidden="1" customHeight="1" x14ac:dyDescent="0.25">
      <c r="A1295" s="342"/>
      <c r="B1295" s="342"/>
      <c r="C1295" s="342"/>
      <c r="D1295" s="342">
        <v>3238</v>
      </c>
      <c r="E1295" s="342"/>
      <c r="F1295" s="57"/>
      <c r="G1295" s="378">
        <v>31</v>
      </c>
      <c r="H1295" s="58" t="s">
        <v>41</v>
      </c>
      <c r="I1295" s="59">
        <f t="shared" ref="I1295:K1296" si="212">I1296</f>
        <v>0</v>
      </c>
      <c r="J1295" s="59">
        <f t="shared" si="212"/>
        <v>0</v>
      </c>
      <c r="K1295" s="59">
        <f t="shared" si="212"/>
        <v>0</v>
      </c>
      <c r="L1295" s="60"/>
      <c r="M1295" s="60"/>
      <c r="N1295" s="49"/>
      <c r="Q1295" s="62"/>
      <c r="S1295" s="28"/>
    </row>
    <row r="1296" spans="1:19" ht="20.100000000000001" hidden="1" customHeight="1" x14ac:dyDescent="0.25">
      <c r="A1296" s="342"/>
      <c r="B1296" s="342"/>
      <c r="C1296" s="342"/>
      <c r="D1296" s="342"/>
      <c r="E1296" s="343" t="s">
        <v>220</v>
      </c>
      <c r="F1296" s="65"/>
      <c r="G1296" s="378">
        <v>31</v>
      </c>
      <c r="H1296" s="65" t="s">
        <v>221</v>
      </c>
      <c r="I1296" s="59">
        <f t="shared" si="212"/>
        <v>0</v>
      </c>
      <c r="J1296" s="59">
        <f t="shared" si="212"/>
        <v>0</v>
      </c>
      <c r="K1296" s="59">
        <f t="shared" si="212"/>
        <v>0</v>
      </c>
      <c r="L1296" s="60"/>
      <c r="M1296" s="60"/>
      <c r="N1296" s="49"/>
      <c r="Q1296" s="62"/>
      <c r="S1296" s="28"/>
    </row>
    <row r="1297" spans="1:19" ht="20.100000000000001" hidden="1" customHeight="1" x14ac:dyDescent="0.25">
      <c r="A1297" s="342"/>
      <c r="B1297" s="342"/>
      <c r="C1297" s="342"/>
      <c r="D1297" s="342"/>
      <c r="E1297" s="343"/>
      <c r="F1297" s="65" t="s">
        <v>222</v>
      </c>
      <c r="G1297" s="378">
        <v>31</v>
      </c>
      <c r="H1297" s="65" t="s">
        <v>221</v>
      </c>
      <c r="I1297" s="59">
        <v>0</v>
      </c>
      <c r="J1297" s="59">
        <f>K1297-I1297</f>
        <v>0</v>
      </c>
      <c r="K1297" s="59">
        <v>0</v>
      </c>
      <c r="L1297" s="60"/>
      <c r="M1297" s="60"/>
      <c r="N1297" s="49"/>
      <c r="Q1297" s="62"/>
      <c r="S1297" s="28"/>
    </row>
    <row r="1298" spans="1:19" ht="30.75" customHeight="1" x14ac:dyDescent="0.25">
      <c r="A1298" s="403"/>
      <c r="B1298" s="403"/>
      <c r="C1298" s="403"/>
      <c r="D1298" s="403"/>
      <c r="E1298" s="403"/>
      <c r="F1298" s="404"/>
      <c r="G1298" s="405"/>
      <c r="H1298" s="300" t="s">
        <v>375</v>
      </c>
      <c r="I1298" s="404"/>
      <c r="J1298" s="404"/>
      <c r="K1298" s="404"/>
      <c r="L1298" s="112"/>
      <c r="M1298" s="112"/>
      <c r="N1298" s="49"/>
      <c r="Q1298" s="62"/>
      <c r="S1298" s="28"/>
    </row>
    <row r="1299" spans="1:19" ht="20.100000000000001" customHeight="1" x14ac:dyDescent="0.25">
      <c r="A1299" s="418"/>
      <c r="B1299" s="418"/>
      <c r="C1299" s="418"/>
      <c r="D1299" s="418"/>
      <c r="E1299" s="425"/>
      <c r="F1299" s="426"/>
      <c r="G1299" s="420"/>
      <c r="H1299" s="421" t="s">
        <v>290</v>
      </c>
      <c r="I1299" s="422"/>
      <c r="J1299" s="422"/>
      <c r="K1299" s="422"/>
      <c r="L1299" s="60"/>
      <c r="M1299" s="60"/>
      <c r="N1299" s="49"/>
      <c r="Q1299" s="62"/>
      <c r="S1299" s="28"/>
    </row>
    <row r="1300" spans="1:19" ht="20.100000000000001" customHeight="1" x14ac:dyDescent="0.25">
      <c r="A1300" s="341">
        <v>3</v>
      </c>
      <c r="B1300" s="341"/>
      <c r="C1300" s="341"/>
      <c r="D1300" s="341"/>
      <c r="E1300" s="341"/>
      <c r="F1300" s="44"/>
      <c r="G1300" s="377"/>
      <c r="H1300" s="46" t="s">
        <v>82</v>
      </c>
      <c r="I1300" s="47">
        <f>I1301+I1333</f>
        <v>41200</v>
      </c>
      <c r="J1300" s="47">
        <f>J1301+J1333</f>
        <v>3800</v>
      </c>
      <c r="K1300" s="47">
        <f>K1301+K1333</f>
        <v>45000</v>
      </c>
      <c r="L1300" s="77">
        <f>L1301+L1333</f>
        <v>58000</v>
      </c>
      <c r="M1300" s="77">
        <f>M1301+M1333</f>
        <v>58000</v>
      </c>
      <c r="N1300" s="49"/>
      <c r="Q1300" s="62"/>
      <c r="S1300" s="28"/>
    </row>
    <row r="1301" spans="1:19" ht="20.100000000000001" customHeight="1" x14ac:dyDescent="0.25">
      <c r="A1301" s="341"/>
      <c r="B1301" s="341">
        <v>31</v>
      </c>
      <c r="C1301" s="341"/>
      <c r="D1301" s="341"/>
      <c r="E1301" s="341"/>
      <c r="F1301" s="44"/>
      <c r="G1301" s="377"/>
      <c r="H1301" s="46" t="s">
        <v>13</v>
      </c>
      <c r="I1301" s="47">
        <f>I1302+I1324</f>
        <v>24100</v>
      </c>
      <c r="J1301" s="47">
        <f>J1302+J1324</f>
        <v>5900</v>
      </c>
      <c r="K1301" s="47">
        <f>K1302+K1324</f>
        <v>30000</v>
      </c>
      <c r="L1301" s="77">
        <f t="shared" ref="L1301:M1301" si="213">L1302+L1324</f>
        <v>42050</v>
      </c>
      <c r="M1301" s="77">
        <f t="shared" si="213"/>
        <v>42050</v>
      </c>
      <c r="N1301" s="49"/>
      <c r="Q1301" s="62"/>
      <c r="S1301" s="28"/>
    </row>
    <row r="1302" spans="1:19" s="284" customFormat="1" ht="20.100000000000001" customHeight="1" x14ac:dyDescent="0.25">
      <c r="A1302" s="341"/>
      <c r="B1302" s="341"/>
      <c r="C1302" s="341">
        <v>311</v>
      </c>
      <c r="D1302" s="341"/>
      <c r="E1302" s="341"/>
      <c r="F1302" s="44"/>
      <c r="G1302" s="378" t="s">
        <v>481</v>
      </c>
      <c r="H1302" s="46" t="s">
        <v>14</v>
      </c>
      <c r="I1302" s="47">
        <f>I1303+I1306+I1309</f>
        <v>20800</v>
      </c>
      <c r="J1302" s="47">
        <f>J1303+J1306+J1309</f>
        <v>4700</v>
      </c>
      <c r="K1302" s="47">
        <f>K1303+K1306+K1309</f>
        <v>25500</v>
      </c>
      <c r="L1302" s="288">
        <f t="shared" ref="L1302:M1302" si="214">L1303+L1306+L1309</f>
        <v>37200</v>
      </c>
      <c r="M1302" s="288">
        <f t="shared" si="214"/>
        <v>37200</v>
      </c>
      <c r="N1302" s="49"/>
      <c r="O1302" s="97"/>
      <c r="P1302" s="283"/>
      <c r="Q1302" s="282"/>
      <c r="R1302" s="283"/>
      <c r="S1302" s="283"/>
    </row>
    <row r="1303" spans="1:19" ht="20.100000000000001" hidden="1" customHeight="1" x14ac:dyDescent="0.25">
      <c r="A1303" s="342"/>
      <c r="B1303" s="342"/>
      <c r="C1303" s="342"/>
      <c r="D1303" s="342">
        <v>3111</v>
      </c>
      <c r="E1303" s="342"/>
      <c r="F1303" s="57"/>
      <c r="G1303" s="378" t="s">
        <v>481</v>
      </c>
      <c r="H1303" s="58" t="s">
        <v>15</v>
      </c>
      <c r="I1303" s="59">
        <f t="shared" ref="I1303:K1304" si="215">I1304</f>
        <v>18000</v>
      </c>
      <c r="J1303" s="59">
        <f t="shared" si="215"/>
        <v>5850</v>
      </c>
      <c r="K1303" s="59">
        <f t="shared" si="215"/>
        <v>23850</v>
      </c>
      <c r="L1303" s="66">
        <f t="shared" ref="L1303:M1303" si="216">L1304</f>
        <v>29000</v>
      </c>
      <c r="M1303" s="66">
        <f t="shared" si="216"/>
        <v>29000</v>
      </c>
      <c r="N1303" s="49"/>
      <c r="Q1303" s="62"/>
      <c r="S1303" s="28"/>
    </row>
    <row r="1304" spans="1:19" ht="20.100000000000001" hidden="1" customHeight="1" x14ac:dyDescent="0.25">
      <c r="A1304" s="342"/>
      <c r="B1304" s="342"/>
      <c r="C1304" s="342"/>
      <c r="D1304" s="342"/>
      <c r="E1304" s="343" t="s">
        <v>291</v>
      </c>
      <c r="F1304" s="65"/>
      <c r="G1304" s="378" t="s">
        <v>481</v>
      </c>
      <c r="H1304" s="65" t="s">
        <v>292</v>
      </c>
      <c r="I1304" s="66">
        <f t="shared" si="215"/>
        <v>18000</v>
      </c>
      <c r="J1304" s="66">
        <f t="shared" si="215"/>
        <v>5850</v>
      </c>
      <c r="K1304" s="66">
        <f t="shared" si="215"/>
        <v>23850</v>
      </c>
      <c r="L1304" s="66">
        <f t="shared" ref="L1304:M1304" si="217">L1305</f>
        <v>29000</v>
      </c>
      <c r="M1304" s="66">
        <f t="shared" si="217"/>
        <v>29000</v>
      </c>
      <c r="N1304" s="49"/>
      <c r="Q1304" s="62"/>
      <c r="S1304" s="28"/>
    </row>
    <row r="1305" spans="1:19" ht="20.100000000000001" hidden="1" customHeight="1" x14ac:dyDescent="0.25">
      <c r="A1305" s="342"/>
      <c r="B1305" s="342"/>
      <c r="C1305" s="342"/>
      <c r="D1305" s="342"/>
      <c r="E1305" s="343"/>
      <c r="F1305" s="65" t="s">
        <v>293</v>
      </c>
      <c r="G1305" s="378" t="s">
        <v>481</v>
      </c>
      <c r="H1305" s="65" t="s">
        <v>355</v>
      </c>
      <c r="I1305" s="66">
        <v>18000</v>
      </c>
      <c r="J1305" s="66">
        <f>K1305-I1305</f>
        <v>5850</v>
      </c>
      <c r="K1305" s="66">
        <f>18000+2900+2950</f>
        <v>23850</v>
      </c>
      <c r="L1305" s="66">
        <v>29000</v>
      </c>
      <c r="M1305" s="66">
        <v>29000</v>
      </c>
      <c r="N1305" s="49"/>
      <c r="Q1305" s="62"/>
      <c r="S1305" s="28"/>
    </row>
    <row r="1306" spans="1:19" ht="20.100000000000001" hidden="1" customHeight="1" x14ac:dyDescent="0.25">
      <c r="A1306" s="342"/>
      <c r="B1306" s="342"/>
      <c r="C1306" s="342"/>
      <c r="D1306" s="342">
        <v>3113</v>
      </c>
      <c r="E1306" s="342"/>
      <c r="F1306" s="57"/>
      <c r="G1306" s="378" t="s">
        <v>481</v>
      </c>
      <c r="H1306" s="58" t="s">
        <v>16</v>
      </c>
      <c r="I1306" s="66">
        <f t="shared" ref="I1306:K1307" si="218">I1307</f>
        <v>1500</v>
      </c>
      <c r="J1306" s="66">
        <f t="shared" si="218"/>
        <v>-1500</v>
      </c>
      <c r="K1306" s="66">
        <f t="shared" si="218"/>
        <v>0</v>
      </c>
      <c r="L1306" s="66">
        <f t="shared" ref="L1306:M1306" si="219">L1307</f>
        <v>5600</v>
      </c>
      <c r="M1306" s="66">
        <f t="shared" si="219"/>
        <v>5600</v>
      </c>
      <c r="N1306" s="49"/>
      <c r="Q1306" s="62"/>
      <c r="S1306" s="28"/>
    </row>
    <row r="1307" spans="1:19" ht="20.100000000000001" hidden="1" customHeight="1" x14ac:dyDescent="0.25">
      <c r="A1307" s="342"/>
      <c r="B1307" s="342"/>
      <c r="C1307" s="342"/>
      <c r="D1307" s="342"/>
      <c r="E1307" s="343" t="s">
        <v>295</v>
      </c>
      <c r="F1307" s="65"/>
      <c r="G1307" s="378" t="s">
        <v>481</v>
      </c>
      <c r="H1307" s="65" t="s">
        <v>16</v>
      </c>
      <c r="I1307" s="66">
        <f t="shared" si="218"/>
        <v>1500</v>
      </c>
      <c r="J1307" s="66">
        <f t="shared" si="218"/>
        <v>-1500</v>
      </c>
      <c r="K1307" s="66">
        <f t="shared" si="218"/>
        <v>0</v>
      </c>
      <c r="L1307" s="66">
        <f>L1308</f>
        <v>5600</v>
      </c>
      <c r="M1307" s="66">
        <f>M1308</f>
        <v>5600</v>
      </c>
      <c r="N1307" s="49"/>
      <c r="Q1307" s="62"/>
      <c r="S1307" s="28"/>
    </row>
    <row r="1308" spans="1:19" ht="20.100000000000001" hidden="1" customHeight="1" x14ac:dyDescent="0.25">
      <c r="A1308" s="342"/>
      <c r="B1308" s="342"/>
      <c r="C1308" s="342"/>
      <c r="D1308" s="342"/>
      <c r="E1308" s="343"/>
      <c r="F1308" s="320" t="s">
        <v>296</v>
      </c>
      <c r="G1308" s="378" t="s">
        <v>481</v>
      </c>
      <c r="H1308" s="65" t="s">
        <v>16</v>
      </c>
      <c r="I1308" s="59">
        <v>1500</v>
      </c>
      <c r="J1308" s="66">
        <f>K1308-I1308</f>
        <v>-1500</v>
      </c>
      <c r="K1308" s="322">
        <v>0</v>
      </c>
      <c r="L1308" s="66">
        <v>5600</v>
      </c>
      <c r="M1308" s="66">
        <v>5600</v>
      </c>
      <c r="N1308" s="49"/>
      <c r="Q1308" s="62"/>
      <c r="S1308" s="28"/>
    </row>
    <row r="1309" spans="1:19" ht="20.100000000000001" hidden="1" customHeight="1" x14ac:dyDescent="0.25">
      <c r="A1309" s="342"/>
      <c r="B1309" s="342"/>
      <c r="C1309" s="342"/>
      <c r="D1309" s="342">
        <v>3114</v>
      </c>
      <c r="E1309" s="342"/>
      <c r="F1309" s="57"/>
      <c r="G1309" s="378" t="s">
        <v>481</v>
      </c>
      <c r="H1309" s="58" t="s">
        <v>367</v>
      </c>
      <c r="I1309" s="66">
        <f t="shared" ref="I1309:K1310" si="220">I1310</f>
        <v>1300</v>
      </c>
      <c r="J1309" s="66">
        <f t="shared" si="220"/>
        <v>350</v>
      </c>
      <c r="K1309" s="66">
        <f t="shared" si="220"/>
        <v>1650</v>
      </c>
      <c r="L1309" s="66">
        <f t="shared" ref="L1309:M1309" si="221">L1310</f>
        <v>2600</v>
      </c>
      <c r="M1309" s="66">
        <f t="shared" si="221"/>
        <v>2600</v>
      </c>
      <c r="N1309" s="49"/>
      <c r="Q1309" s="62"/>
      <c r="S1309" s="28"/>
    </row>
    <row r="1310" spans="1:19" ht="20.100000000000001" hidden="1" customHeight="1" x14ac:dyDescent="0.25">
      <c r="A1310" s="342"/>
      <c r="B1310" s="342"/>
      <c r="C1310" s="342"/>
      <c r="D1310" s="342"/>
      <c r="E1310" s="343" t="s">
        <v>297</v>
      </c>
      <c r="F1310" s="65"/>
      <c r="G1310" s="378" t="s">
        <v>481</v>
      </c>
      <c r="H1310" s="65" t="s">
        <v>17</v>
      </c>
      <c r="I1310" s="66">
        <f t="shared" si="220"/>
        <v>1300</v>
      </c>
      <c r="J1310" s="66">
        <f t="shared" si="220"/>
        <v>350</v>
      </c>
      <c r="K1310" s="66">
        <f t="shared" si="220"/>
        <v>1650</v>
      </c>
      <c r="L1310" s="66">
        <f t="shared" ref="L1310:M1310" si="222">L1311</f>
        <v>2600</v>
      </c>
      <c r="M1310" s="66">
        <f t="shared" si="222"/>
        <v>2600</v>
      </c>
      <c r="N1310" s="49"/>
      <c r="Q1310" s="62"/>
      <c r="S1310" s="28"/>
    </row>
    <row r="1311" spans="1:19" ht="20.100000000000001" hidden="1" customHeight="1" x14ac:dyDescent="0.25">
      <c r="A1311" s="342"/>
      <c r="B1311" s="342"/>
      <c r="C1311" s="342"/>
      <c r="D1311" s="342"/>
      <c r="E1311" s="343"/>
      <c r="F1311" s="65" t="s">
        <v>298</v>
      </c>
      <c r="G1311" s="378" t="s">
        <v>481</v>
      </c>
      <c r="H1311" s="65" t="s">
        <v>17</v>
      </c>
      <c r="I1311" s="66">
        <v>1300</v>
      </c>
      <c r="J1311" s="66">
        <f>K1311-I1311</f>
        <v>350</v>
      </c>
      <c r="K1311" s="66">
        <f>1300+100+250</f>
        <v>1650</v>
      </c>
      <c r="L1311" s="66">
        <v>2600</v>
      </c>
      <c r="M1311" s="66">
        <v>2600</v>
      </c>
      <c r="N1311" s="49"/>
      <c r="Q1311" s="62"/>
      <c r="S1311" s="28"/>
    </row>
    <row r="1312" spans="1:19" ht="20.100000000000001" hidden="1" customHeight="1" x14ac:dyDescent="0.25">
      <c r="A1312" s="341"/>
      <c r="B1312" s="341"/>
      <c r="C1312" s="341">
        <v>312</v>
      </c>
      <c r="D1312" s="341"/>
      <c r="E1312" s="341"/>
      <c r="F1312" s="44"/>
      <c r="G1312" s="378" t="s">
        <v>481</v>
      </c>
      <c r="H1312" s="46" t="s">
        <v>18</v>
      </c>
      <c r="I1312" s="66"/>
      <c r="J1312" s="66"/>
      <c r="K1312" s="66"/>
      <c r="L1312" s="54"/>
      <c r="M1312" s="54"/>
      <c r="N1312" s="49"/>
      <c r="Q1312" s="62"/>
      <c r="S1312" s="28"/>
    </row>
    <row r="1313" spans="1:19" ht="20.100000000000001" hidden="1" customHeight="1" x14ac:dyDescent="0.25">
      <c r="A1313" s="342"/>
      <c r="B1313" s="342"/>
      <c r="C1313" s="342"/>
      <c r="D1313" s="342">
        <v>3121</v>
      </c>
      <c r="E1313" s="342"/>
      <c r="F1313" s="57"/>
      <c r="G1313" s="378" t="s">
        <v>481</v>
      </c>
      <c r="H1313" s="58" t="s">
        <v>18</v>
      </c>
      <c r="I1313" s="66"/>
      <c r="J1313" s="66"/>
      <c r="K1313" s="66"/>
      <c r="L1313" s="54"/>
      <c r="M1313" s="54"/>
      <c r="N1313" s="49"/>
      <c r="Q1313" s="62"/>
      <c r="S1313" s="28"/>
    </row>
    <row r="1314" spans="1:19" ht="20.100000000000001" hidden="1" customHeight="1" x14ac:dyDescent="0.25">
      <c r="A1314" s="342"/>
      <c r="B1314" s="342"/>
      <c r="C1314" s="342"/>
      <c r="D1314" s="342"/>
      <c r="E1314" s="343" t="s">
        <v>85</v>
      </c>
      <c r="F1314" s="65"/>
      <c r="G1314" s="378" t="s">
        <v>481</v>
      </c>
      <c r="H1314" s="65" t="s">
        <v>86</v>
      </c>
      <c r="I1314" s="66"/>
      <c r="J1314" s="66"/>
      <c r="K1314" s="66"/>
      <c r="L1314" s="54"/>
      <c r="M1314" s="54"/>
      <c r="N1314" s="49"/>
      <c r="Q1314" s="62"/>
      <c r="S1314" s="28"/>
    </row>
    <row r="1315" spans="1:19" ht="20.100000000000001" hidden="1" customHeight="1" x14ac:dyDescent="0.25">
      <c r="A1315" s="342"/>
      <c r="B1315" s="342"/>
      <c r="C1315" s="342"/>
      <c r="D1315" s="342"/>
      <c r="E1315" s="343"/>
      <c r="F1315" s="65" t="s">
        <v>87</v>
      </c>
      <c r="G1315" s="378" t="s">
        <v>481</v>
      </c>
      <c r="H1315" s="65" t="s">
        <v>86</v>
      </c>
      <c r="I1315" s="66"/>
      <c r="J1315" s="66"/>
      <c r="K1315" s="66"/>
      <c r="L1315" s="54"/>
      <c r="M1315" s="54"/>
      <c r="N1315" s="49"/>
      <c r="Q1315" s="62"/>
      <c r="S1315" s="28"/>
    </row>
    <row r="1316" spans="1:19" ht="20.100000000000001" hidden="1" customHeight="1" x14ac:dyDescent="0.25">
      <c r="A1316" s="342"/>
      <c r="B1316" s="342"/>
      <c r="C1316" s="342"/>
      <c r="D1316" s="342"/>
      <c r="E1316" s="343" t="s">
        <v>88</v>
      </c>
      <c r="F1316" s="65"/>
      <c r="G1316" s="378" t="s">
        <v>481</v>
      </c>
      <c r="H1316" s="65" t="s">
        <v>89</v>
      </c>
      <c r="I1316" s="66"/>
      <c r="J1316" s="66"/>
      <c r="K1316" s="66"/>
      <c r="L1316" s="54"/>
      <c r="M1316" s="54"/>
      <c r="N1316" s="49"/>
      <c r="Q1316" s="62"/>
      <c r="S1316" s="28"/>
    </row>
    <row r="1317" spans="1:19" ht="20.100000000000001" hidden="1" customHeight="1" x14ac:dyDescent="0.25">
      <c r="A1317" s="342"/>
      <c r="B1317" s="342"/>
      <c r="C1317" s="342"/>
      <c r="D1317" s="342"/>
      <c r="E1317" s="343"/>
      <c r="F1317" s="65" t="s">
        <v>90</v>
      </c>
      <c r="G1317" s="378" t="s">
        <v>481</v>
      </c>
      <c r="H1317" s="65" t="s">
        <v>89</v>
      </c>
      <c r="I1317" s="66"/>
      <c r="J1317" s="66"/>
      <c r="K1317" s="66"/>
      <c r="L1317" s="54"/>
      <c r="M1317" s="54"/>
      <c r="N1317" s="49"/>
      <c r="Q1317" s="62"/>
      <c r="S1317" s="28"/>
    </row>
    <row r="1318" spans="1:19" ht="20.100000000000001" hidden="1" customHeight="1" x14ac:dyDescent="0.25">
      <c r="A1318" s="342"/>
      <c r="B1318" s="342"/>
      <c r="C1318" s="342"/>
      <c r="D1318" s="342"/>
      <c r="E1318" s="343" t="s">
        <v>91</v>
      </c>
      <c r="F1318" s="65"/>
      <c r="G1318" s="378" t="s">
        <v>481</v>
      </c>
      <c r="H1318" s="65" t="s">
        <v>92</v>
      </c>
      <c r="I1318" s="66"/>
      <c r="J1318" s="66"/>
      <c r="K1318" s="66"/>
      <c r="L1318" s="54"/>
      <c r="M1318" s="54"/>
      <c r="N1318" s="49"/>
      <c r="Q1318" s="62"/>
      <c r="S1318" s="28"/>
    </row>
    <row r="1319" spans="1:19" ht="20.100000000000001" hidden="1" customHeight="1" x14ac:dyDescent="0.25">
      <c r="A1319" s="342"/>
      <c r="B1319" s="342"/>
      <c r="C1319" s="342"/>
      <c r="D1319" s="342"/>
      <c r="E1319" s="343"/>
      <c r="F1319" s="65" t="s">
        <v>93</v>
      </c>
      <c r="G1319" s="378" t="s">
        <v>481</v>
      </c>
      <c r="H1319" s="65" t="s">
        <v>92</v>
      </c>
      <c r="I1319" s="66"/>
      <c r="J1319" s="66"/>
      <c r="K1319" s="66"/>
      <c r="L1319" s="54"/>
      <c r="M1319" s="54"/>
      <c r="N1319" s="49"/>
      <c r="Q1319" s="62"/>
      <c r="S1319" s="28"/>
    </row>
    <row r="1320" spans="1:19" ht="20.100000000000001" hidden="1" customHeight="1" x14ac:dyDescent="0.25">
      <c r="A1320" s="342"/>
      <c r="B1320" s="342"/>
      <c r="C1320" s="342"/>
      <c r="D1320" s="342"/>
      <c r="E1320" s="343" t="s">
        <v>94</v>
      </c>
      <c r="F1320" s="65"/>
      <c r="G1320" s="378" t="s">
        <v>481</v>
      </c>
      <c r="H1320" s="65" t="s">
        <v>95</v>
      </c>
      <c r="I1320" s="66"/>
      <c r="J1320" s="66"/>
      <c r="K1320" s="66"/>
      <c r="L1320" s="54"/>
      <c r="M1320" s="54"/>
      <c r="N1320" s="49"/>
      <c r="Q1320" s="62"/>
      <c r="S1320" s="28"/>
    </row>
    <row r="1321" spans="1:19" ht="20.100000000000001" hidden="1" customHeight="1" x14ac:dyDescent="0.25">
      <c r="A1321" s="342"/>
      <c r="B1321" s="342"/>
      <c r="C1321" s="342"/>
      <c r="D1321" s="342"/>
      <c r="E1321" s="343"/>
      <c r="F1321" s="65" t="s">
        <v>96</v>
      </c>
      <c r="G1321" s="378" t="s">
        <v>481</v>
      </c>
      <c r="H1321" s="65" t="s">
        <v>95</v>
      </c>
      <c r="I1321" s="66"/>
      <c r="J1321" s="66"/>
      <c r="K1321" s="66"/>
      <c r="L1321" s="54"/>
      <c r="M1321" s="54"/>
      <c r="N1321" s="49"/>
      <c r="Q1321" s="62"/>
      <c r="S1321" s="28"/>
    </row>
    <row r="1322" spans="1:19" ht="20.100000000000001" hidden="1" customHeight="1" x14ac:dyDescent="0.25">
      <c r="A1322" s="342"/>
      <c r="B1322" s="342"/>
      <c r="C1322" s="342"/>
      <c r="D1322" s="342"/>
      <c r="E1322" s="343" t="s">
        <v>97</v>
      </c>
      <c r="F1322" s="65"/>
      <c r="G1322" s="378" t="s">
        <v>481</v>
      </c>
      <c r="H1322" s="65" t="s">
        <v>98</v>
      </c>
      <c r="I1322" s="59"/>
      <c r="J1322" s="59"/>
      <c r="K1322" s="59"/>
      <c r="L1322" s="54"/>
      <c r="M1322" s="54"/>
      <c r="N1322" s="49"/>
      <c r="Q1322" s="62"/>
      <c r="S1322" s="28"/>
    </row>
    <row r="1323" spans="1:19" ht="20.100000000000001" hidden="1" customHeight="1" x14ac:dyDescent="0.25">
      <c r="A1323" s="342"/>
      <c r="B1323" s="342"/>
      <c r="C1323" s="342"/>
      <c r="D1323" s="342"/>
      <c r="E1323" s="343"/>
      <c r="F1323" s="65" t="s">
        <v>99</v>
      </c>
      <c r="G1323" s="378" t="s">
        <v>481</v>
      </c>
      <c r="H1323" s="65" t="s">
        <v>98</v>
      </c>
      <c r="I1323" s="59"/>
      <c r="J1323" s="59"/>
      <c r="K1323" s="59"/>
      <c r="L1323" s="54"/>
      <c r="M1323" s="54"/>
      <c r="N1323" s="49"/>
      <c r="Q1323" s="62"/>
      <c r="S1323" s="28"/>
    </row>
    <row r="1324" spans="1:19" s="284" customFormat="1" ht="20.100000000000001" customHeight="1" x14ac:dyDescent="0.25">
      <c r="A1324" s="341"/>
      <c r="B1324" s="341"/>
      <c r="C1324" s="341">
        <v>313</v>
      </c>
      <c r="D1324" s="341"/>
      <c r="E1324" s="341"/>
      <c r="F1324" s="44"/>
      <c r="G1324" s="378" t="s">
        <v>481</v>
      </c>
      <c r="H1324" s="46" t="s">
        <v>101</v>
      </c>
      <c r="I1324" s="47">
        <f>I1325+I1330</f>
        <v>3300</v>
      </c>
      <c r="J1324" s="47">
        <f>J1325+J1330</f>
        <v>1200</v>
      </c>
      <c r="K1324" s="47">
        <f>K1325+K1330</f>
        <v>4500</v>
      </c>
      <c r="L1324" s="281">
        <f t="shared" ref="L1324:M1324" si="223">L1325+L1330</f>
        <v>4850</v>
      </c>
      <c r="M1324" s="281">
        <f t="shared" si="223"/>
        <v>4850</v>
      </c>
      <c r="N1324" s="49"/>
      <c r="O1324" s="97"/>
      <c r="P1324" s="283"/>
      <c r="Q1324" s="282"/>
      <c r="R1324" s="283"/>
      <c r="S1324" s="283"/>
    </row>
    <row r="1325" spans="1:19" ht="20.100000000000001" hidden="1" customHeight="1" x14ac:dyDescent="0.25">
      <c r="A1325" s="342"/>
      <c r="B1325" s="342"/>
      <c r="C1325" s="342"/>
      <c r="D1325" s="342">
        <v>3132</v>
      </c>
      <c r="E1325" s="342"/>
      <c r="F1325" s="57"/>
      <c r="G1325" s="378" t="s">
        <v>481</v>
      </c>
      <c r="H1325" s="58" t="s">
        <v>20</v>
      </c>
      <c r="I1325" s="59">
        <f>I1326+I1328</f>
        <v>3000</v>
      </c>
      <c r="J1325" s="59">
        <f>J1326+J1328</f>
        <v>1500</v>
      </c>
      <c r="K1325" s="59">
        <f>K1326+K1328</f>
        <v>4500</v>
      </c>
      <c r="L1325" s="66">
        <f t="shared" ref="L1325:M1325" si="224">L1326+L1328</f>
        <v>4450</v>
      </c>
      <c r="M1325" s="66">
        <f t="shared" si="224"/>
        <v>4450</v>
      </c>
      <c r="N1325" s="49"/>
      <c r="Q1325" s="62"/>
      <c r="S1325" s="28"/>
    </row>
    <row r="1326" spans="1:19" ht="20.100000000000001" hidden="1" customHeight="1" x14ac:dyDescent="0.25">
      <c r="A1326" s="342"/>
      <c r="B1326" s="342"/>
      <c r="C1326" s="342"/>
      <c r="D1326" s="342"/>
      <c r="E1326" s="343" t="s">
        <v>302</v>
      </c>
      <c r="F1326" s="65"/>
      <c r="G1326" s="378" t="s">
        <v>481</v>
      </c>
      <c r="H1326" s="65" t="s">
        <v>20</v>
      </c>
      <c r="I1326" s="59">
        <f>I1327</f>
        <v>2900</v>
      </c>
      <c r="J1326" s="59">
        <f>J1327</f>
        <v>1600</v>
      </c>
      <c r="K1326" s="59">
        <f>K1327</f>
        <v>4500</v>
      </c>
      <c r="L1326" s="66">
        <f t="shared" ref="L1326:M1326" si="225">L1327</f>
        <v>4300</v>
      </c>
      <c r="M1326" s="66">
        <f t="shared" si="225"/>
        <v>4300</v>
      </c>
      <c r="N1326" s="49"/>
      <c r="Q1326" s="62"/>
      <c r="S1326" s="28"/>
    </row>
    <row r="1327" spans="1:19" ht="20.100000000000001" hidden="1" customHeight="1" x14ac:dyDescent="0.25">
      <c r="A1327" s="342"/>
      <c r="B1327" s="342"/>
      <c r="C1327" s="342"/>
      <c r="D1327" s="342"/>
      <c r="E1327" s="343"/>
      <c r="F1327" s="65" t="s">
        <v>303</v>
      </c>
      <c r="G1327" s="378" t="s">
        <v>481</v>
      </c>
      <c r="H1327" s="65" t="s">
        <v>20</v>
      </c>
      <c r="I1327" s="66">
        <v>2900</v>
      </c>
      <c r="J1327" s="66">
        <f>K1327-I1327</f>
        <v>1600</v>
      </c>
      <c r="K1327" s="66">
        <f>2900+400+600+600</f>
        <v>4500</v>
      </c>
      <c r="L1327" s="60">
        <v>4300</v>
      </c>
      <c r="M1327" s="60">
        <v>4300</v>
      </c>
      <c r="N1327" s="49"/>
      <c r="Q1327" s="62"/>
      <c r="S1327" s="28"/>
    </row>
    <row r="1328" spans="1:19" ht="30" hidden="1" customHeight="1" x14ac:dyDescent="0.25">
      <c r="A1328" s="342"/>
      <c r="B1328" s="342"/>
      <c r="C1328" s="342"/>
      <c r="D1328" s="342"/>
      <c r="E1328" s="343" t="s">
        <v>304</v>
      </c>
      <c r="F1328" s="65"/>
      <c r="G1328" s="378" t="s">
        <v>481</v>
      </c>
      <c r="H1328" s="65" t="s">
        <v>102</v>
      </c>
      <c r="I1328" s="66">
        <f>I1329</f>
        <v>100</v>
      </c>
      <c r="J1328" s="66">
        <f>J1329</f>
        <v>-100</v>
      </c>
      <c r="K1328" s="66">
        <f>K1329</f>
        <v>0</v>
      </c>
      <c r="L1328" s="66">
        <f t="shared" ref="L1328:M1328" si="226">L1329</f>
        <v>150</v>
      </c>
      <c r="M1328" s="66">
        <f t="shared" si="226"/>
        <v>150</v>
      </c>
      <c r="N1328" s="49"/>
      <c r="Q1328" s="62"/>
      <c r="S1328" s="28"/>
    </row>
    <row r="1329" spans="1:19" ht="30" hidden="1" customHeight="1" x14ac:dyDescent="0.25">
      <c r="A1329" s="342"/>
      <c r="B1329" s="342"/>
      <c r="C1329" s="342"/>
      <c r="D1329" s="342"/>
      <c r="E1329" s="343"/>
      <c r="F1329" s="65" t="s">
        <v>305</v>
      </c>
      <c r="G1329" s="378" t="s">
        <v>481</v>
      </c>
      <c r="H1329" s="65" t="s">
        <v>102</v>
      </c>
      <c r="I1329" s="66">
        <v>100</v>
      </c>
      <c r="J1329" s="66">
        <f>K1329-I1329</f>
        <v>-100</v>
      </c>
      <c r="K1329" s="66">
        <v>0</v>
      </c>
      <c r="L1329" s="60">
        <v>150</v>
      </c>
      <c r="M1329" s="60">
        <v>150</v>
      </c>
      <c r="N1329" s="49"/>
      <c r="Q1329" s="62"/>
      <c r="S1329" s="28"/>
    </row>
    <row r="1330" spans="1:19" ht="30" hidden="1" customHeight="1" x14ac:dyDescent="0.25">
      <c r="A1330" s="342"/>
      <c r="B1330" s="342"/>
      <c r="C1330" s="342"/>
      <c r="D1330" s="342">
        <v>3133</v>
      </c>
      <c r="E1330" s="343"/>
      <c r="F1330" s="65"/>
      <c r="G1330" s="378" t="s">
        <v>481</v>
      </c>
      <c r="H1330" s="65" t="s">
        <v>21</v>
      </c>
      <c r="I1330" s="66">
        <f t="shared" ref="I1330:K1331" si="227">I1331</f>
        <v>300</v>
      </c>
      <c r="J1330" s="66">
        <f t="shared" si="227"/>
        <v>-300</v>
      </c>
      <c r="K1330" s="66">
        <f t="shared" si="227"/>
        <v>0</v>
      </c>
      <c r="L1330" s="66">
        <f t="shared" ref="L1330:M1330" si="228">L1331</f>
        <v>400</v>
      </c>
      <c r="M1330" s="66">
        <f t="shared" si="228"/>
        <v>400</v>
      </c>
      <c r="N1330" s="49"/>
      <c r="Q1330" s="62"/>
      <c r="S1330" s="28"/>
    </row>
    <row r="1331" spans="1:19" ht="30" hidden="1" customHeight="1" x14ac:dyDescent="0.25">
      <c r="A1331" s="342"/>
      <c r="B1331" s="342"/>
      <c r="C1331" s="342"/>
      <c r="D1331" s="342"/>
      <c r="E1331" s="343" t="s">
        <v>306</v>
      </c>
      <c r="F1331" s="65"/>
      <c r="G1331" s="378" t="s">
        <v>481</v>
      </c>
      <c r="H1331" s="65" t="s">
        <v>21</v>
      </c>
      <c r="I1331" s="66">
        <f t="shared" si="227"/>
        <v>300</v>
      </c>
      <c r="J1331" s="66">
        <f t="shared" si="227"/>
        <v>-300</v>
      </c>
      <c r="K1331" s="66">
        <f t="shared" si="227"/>
        <v>0</v>
      </c>
      <c r="L1331" s="66">
        <f t="shared" ref="L1331:M1331" si="229">L1332</f>
        <v>400</v>
      </c>
      <c r="M1331" s="66">
        <f t="shared" si="229"/>
        <v>400</v>
      </c>
      <c r="N1331" s="49"/>
      <c r="Q1331" s="62"/>
      <c r="S1331" s="28"/>
    </row>
    <row r="1332" spans="1:19" ht="30" hidden="1" customHeight="1" x14ac:dyDescent="0.25">
      <c r="A1332" s="342"/>
      <c r="B1332" s="342"/>
      <c r="C1332" s="342"/>
      <c r="D1332" s="342"/>
      <c r="E1332" s="343"/>
      <c r="F1332" s="65" t="s">
        <v>307</v>
      </c>
      <c r="G1332" s="378" t="s">
        <v>481</v>
      </c>
      <c r="H1332" s="65" t="s">
        <v>21</v>
      </c>
      <c r="I1332" s="59">
        <v>300</v>
      </c>
      <c r="J1332" s="59">
        <f>K1332-I1332</f>
        <v>-300</v>
      </c>
      <c r="K1332" s="59">
        <v>0</v>
      </c>
      <c r="L1332" s="60">
        <v>400</v>
      </c>
      <c r="M1332" s="60">
        <v>400</v>
      </c>
      <c r="N1332" s="49"/>
      <c r="Q1332" s="62"/>
      <c r="S1332" s="28"/>
    </row>
    <row r="1333" spans="1:19" ht="20.100000000000001" customHeight="1" x14ac:dyDescent="0.25">
      <c r="A1333" s="342"/>
      <c r="B1333" s="341">
        <v>32</v>
      </c>
      <c r="C1333" s="341"/>
      <c r="D1333" s="341"/>
      <c r="E1333" s="348"/>
      <c r="F1333" s="75"/>
      <c r="G1333" s="378"/>
      <c r="H1333" s="75" t="s">
        <v>22</v>
      </c>
      <c r="I1333" s="47">
        <f>I1350+I1373</f>
        <v>17100</v>
      </c>
      <c r="J1333" s="47">
        <f>J1350+J1373</f>
        <v>-2100</v>
      </c>
      <c r="K1333" s="47">
        <f>K1350+K1373</f>
        <v>15000</v>
      </c>
      <c r="L1333" s="77">
        <f t="shared" ref="L1333:M1333" si="230">L1350+L1373</f>
        <v>15950</v>
      </c>
      <c r="M1333" s="77">
        <f t="shared" si="230"/>
        <v>15950</v>
      </c>
      <c r="N1333" s="49"/>
      <c r="Q1333" s="62"/>
      <c r="S1333" s="28"/>
    </row>
    <row r="1334" spans="1:19" ht="20.100000000000001" hidden="1" customHeight="1" x14ac:dyDescent="0.25">
      <c r="A1334" s="342"/>
      <c r="B1334" s="342"/>
      <c r="C1334" s="342">
        <v>321</v>
      </c>
      <c r="D1334" s="342"/>
      <c r="E1334" s="343"/>
      <c r="F1334" s="65"/>
      <c r="G1334" s="378"/>
      <c r="H1334" s="65" t="s">
        <v>23</v>
      </c>
      <c r="I1334" s="59">
        <f>I1335+I1344</f>
        <v>0</v>
      </c>
      <c r="J1334" s="59">
        <f>J1335+J1344</f>
        <v>0</v>
      </c>
      <c r="K1334" s="59">
        <f>K1335+K1344</f>
        <v>0</v>
      </c>
      <c r="L1334" s="60">
        <f t="shared" ref="L1334:M1334" si="231">L1335+L1344</f>
        <v>0</v>
      </c>
      <c r="M1334" s="60">
        <f t="shared" si="231"/>
        <v>0</v>
      </c>
      <c r="N1334" s="49"/>
      <c r="Q1334" s="62"/>
      <c r="S1334" s="28"/>
    </row>
    <row r="1335" spans="1:19" ht="20.100000000000001" hidden="1" customHeight="1" x14ac:dyDescent="0.25">
      <c r="A1335" s="342"/>
      <c r="B1335" s="342"/>
      <c r="C1335" s="342"/>
      <c r="D1335" s="342">
        <v>3211</v>
      </c>
      <c r="E1335" s="343"/>
      <c r="F1335" s="65"/>
      <c r="G1335" s="378"/>
      <c r="H1335" s="65" t="s">
        <v>24</v>
      </c>
      <c r="I1335" s="59">
        <f t="shared" ref="I1335:K1336" si="232">I1336</f>
        <v>0</v>
      </c>
      <c r="J1335" s="59">
        <f t="shared" si="232"/>
        <v>0</v>
      </c>
      <c r="K1335" s="59">
        <f t="shared" si="232"/>
        <v>0</v>
      </c>
      <c r="L1335" s="60">
        <f t="shared" ref="L1335:M1335" si="233">L1336</f>
        <v>0</v>
      </c>
      <c r="M1335" s="60">
        <f t="shared" si="233"/>
        <v>0</v>
      </c>
      <c r="N1335" s="49"/>
      <c r="Q1335" s="62"/>
      <c r="S1335" s="28"/>
    </row>
    <row r="1336" spans="1:19" ht="20.100000000000001" hidden="1" customHeight="1" x14ac:dyDescent="0.25">
      <c r="A1336" s="342"/>
      <c r="B1336" s="342"/>
      <c r="C1336" s="342"/>
      <c r="D1336" s="342"/>
      <c r="E1336" s="343" t="s">
        <v>308</v>
      </c>
      <c r="F1336" s="65"/>
      <c r="G1336" s="378"/>
      <c r="H1336" s="65" t="s">
        <v>103</v>
      </c>
      <c r="I1336" s="66">
        <f t="shared" si="232"/>
        <v>0</v>
      </c>
      <c r="J1336" s="66">
        <f t="shared" si="232"/>
        <v>0</v>
      </c>
      <c r="K1336" s="66">
        <f t="shared" si="232"/>
        <v>0</v>
      </c>
      <c r="L1336" s="60">
        <f t="shared" ref="L1336:M1336" si="234">L1337</f>
        <v>0</v>
      </c>
      <c r="M1336" s="60">
        <f t="shared" si="234"/>
        <v>0</v>
      </c>
      <c r="N1336" s="49"/>
      <c r="Q1336" s="62"/>
      <c r="S1336" s="28"/>
    </row>
    <row r="1337" spans="1:19" ht="20.100000000000001" hidden="1" customHeight="1" x14ac:dyDescent="0.25">
      <c r="A1337" s="342"/>
      <c r="B1337" s="342"/>
      <c r="C1337" s="342"/>
      <c r="D1337" s="342"/>
      <c r="E1337" s="343"/>
      <c r="F1337" s="65" t="s">
        <v>309</v>
      </c>
      <c r="G1337" s="378"/>
      <c r="H1337" s="65" t="s">
        <v>103</v>
      </c>
      <c r="I1337" s="66">
        <v>0</v>
      </c>
      <c r="J1337" s="66">
        <v>0</v>
      </c>
      <c r="K1337" s="66">
        <f>I1337+J1337</f>
        <v>0</v>
      </c>
      <c r="L1337" s="60">
        <v>0</v>
      </c>
      <c r="M1337" s="60">
        <v>0</v>
      </c>
      <c r="N1337" s="49"/>
      <c r="Q1337" s="62"/>
      <c r="S1337" s="28"/>
    </row>
    <row r="1338" spans="1:19" ht="20.100000000000001" hidden="1" customHeight="1" x14ac:dyDescent="0.25">
      <c r="A1338" s="342"/>
      <c r="B1338" s="342"/>
      <c r="C1338" s="342"/>
      <c r="D1338" s="342"/>
      <c r="E1338" s="343" t="s">
        <v>310</v>
      </c>
      <c r="F1338" s="65"/>
      <c r="G1338" s="378"/>
      <c r="H1338" s="65" t="s">
        <v>104</v>
      </c>
      <c r="I1338" s="66">
        <v>0</v>
      </c>
      <c r="J1338" s="66">
        <v>0</v>
      </c>
      <c r="K1338" s="66">
        <v>0</v>
      </c>
      <c r="L1338" s="60"/>
      <c r="M1338" s="60"/>
      <c r="N1338" s="49"/>
      <c r="Q1338" s="62"/>
      <c r="S1338" s="28"/>
    </row>
    <row r="1339" spans="1:19" ht="20.100000000000001" hidden="1" customHeight="1" x14ac:dyDescent="0.25">
      <c r="A1339" s="342"/>
      <c r="B1339" s="342"/>
      <c r="C1339" s="342"/>
      <c r="D1339" s="342"/>
      <c r="E1339" s="343"/>
      <c r="F1339" s="65" t="s">
        <v>311</v>
      </c>
      <c r="G1339" s="378"/>
      <c r="H1339" s="65" t="s">
        <v>104</v>
      </c>
      <c r="I1339" s="66">
        <v>0</v>
      </c>
      <c r="J1339" s="66">
        <v>0</v>
      </c>
      <c r="K1339" s="66">
        <f>I1339+J1339</f>
        <v>0</v>
      </c>
      <c r="L1339" s="60"/>
      <c r="M1339" s="60"/>
      <c r="N1339" s="49"/>
      <c r="Q1339" s="62"/>
      <c r="S1339" s="28"/>
    </row>
    <row r="1340" spans="1:19" ht="20.100000000000001" hidden="1" customHeight="1" x14ac:dyDescent="0.25">
      <c r="A1340" s="342"/>
      <c r="B1340" s="342"/>
      <c r="C1340" s="342"/>
      <c r="D1340" s="342"/>
      <c r="E1340" s="343" t="s">
        <v>312</v>
      </c>
      <c r="F1340" s="65"/>
      <c r="G1340" s="378"/>
      <c r="H1340" s="65" t="s">
        <v>105</v>
      </c>
      <c r="I1340" s="66">
        <v>0</v>
      </c>
      <c r="J1340" s="66">
        <v>0</v>
      </c>
      <c r="K1340" s="66">
        <v>0</v>
      </c>
      <c r="L1340" s="60"/>
      <c r="M1340" s="60"/>
      <c r="N1340" s="49"/>
      <c r="Q1340" s="62"/>
      <c r="S1340" s="28"/>
    </row>
    <row r="1341" spans="1:19" ht="20.100000000000001" hidden="1" customHeight="1" x14ac:dyDescent="0.25">
      <c r="A1341" s="342"/>
      <c r="B1341" s="342"/>
      <c r="C1341" s="342"/>
      <c r="D1341" s="342"/>
      <c r="E1341" s="343"/>
      <c r="F1341" s="65" t="s">
        <v>313</v>
      </c>
      <c r="G1341" s="378"/>
      <c r="H1341" s="65" t="s">
        <v>105</v>
      </c>
      <c r="I1341" s="66">
        <v>0</v>
      </c>
      <c r="J1341" s="66">
        <v>0</v>
      </c>
      <c r="K1341" s="66">
        <f>I1341+J1341</f>
        <v>0</v>
      </c>
      <c r="L1341" s="60"/>
      <c r="M1341" s="60"/>
      <c r="N1341" s="49"/>
      <c r="Q1341" s="62"/>
      <c r="S1341" s="28"/>
    </row>
    <row r="1342" spans="1:19" ht="20.100000000000001" hidden="1" customHeight="1" x14ac:dyDescent="0.25">
      <c r="A1342" s="342"/>
      <c r="B1342" s="342"/>
      <c r="C1342" s="342"/>
      <c r="D1342" s="342"/>
      <c r="E1342" s="343" t="s">
        <v>314</v>
      </c>
      <c r="F1342" s="65"/>
      <c r="G1342" s="378"/>
      <c r="H1342" s="65" t="s">
        <v>106</v>
      </c>
      <c r="I1342" s="66">
        <v>0</v>
      </c>
      <c r="J1342" s="66">
        <v>0</v>
      </c>
      <c r="K1342" s="66">
        <v>0</v>
      </c>
      <c r="L1342" s="60"/>
      <c r="M1342" s="60"/>
      <c r="N1342" s="49"/>
      <c r="Q1342" s="62"/>
      <c r="S1342" s="28"/>
    </row>
    <row r="1343" spans="1:19" ht="20.100000000000001" hidden="1" customHeight="1" x14ac:dyDescent="0.25">
      <c r="A1343" s="342"/>
      <c r="B1343" s="342"/>
      <c r="C1343" s="342"/>
      <c r="D1343" s="342"/>
      <c r="E1343" s="343"/>
      <c r="F1343" s="65" t="s">
        <v>315</v>
      </c>
      <c r="G1343" s="378"/>
      <c r="H1343" s="65" t="s">
        <v>106</v>
      </c>
      <c r="I1343" s="66">
        <v>0</v>
      </c>
      <c r="J1343" s="66">
        <v>0</v>
      </c>
      <c r="K1343" s="66">
        <f>I1343+J1343</f>
        <v>0</v>
      </c>
      <c r="L1343" s="60"/>
      <c r="M1343" s="60"/>
      <c r="N1343" s="49"/>
      <c r="Q1343" s="62"/>
      <c r="S1343" s="28"/>
    </row>
    <row r="1344" spans="1:19" ht="20.100000000000001" hidden="1" customHeight="1" x14ac:dyDescent="0.25">
      <c r="A1344" s="342"/>
      <c r="B1344" s="342"/>
      <c r="C1344" s="342"/>
      <c r="D1344" s="342">
        <v>3213</v>
      </c>
      <c r="E1344" s="343"/>
      <c r="F1344" s="65"/>
      <c r="G1344" s="378"/>
      <c r="H1344" s="65" t="s">
        <v>26</v>
      </c>
      <c r="I1344" s="66">
        <f t="shared" ref="I1344:K1345" si="235">I1345</f>
        <v>0</v>
      </c>
      <c r="J1344" s="66">
        <f t="shared" si="235"/>
        <v>0</v>
      </c>
      <c r="K1344" s="66">
        <f t="shared" si="235"/>
        <v>0</v>
      </c>
      <c r="L1344" s="60">
        <f t="shared" ref="L1344:M1344" si="236">L1345</f>
        <v>0</v>
      </c>
      <c r="M1344" s="60">
        <f t="shared" si="236"/>
        <v>0</v>
      </c>
      <c r="N1344" s="49"/>
      <c r="Q1344" s="62"/>
      <c r="S1344" s="28"/>
    </row>
    <row r="1345" spans="1:19" ht="20.100000000000001" hidden="1" customHeight="1" x14ac:dyDescent="0.25">
      <c r="A1345" s="342"/>
      <c r="B1345" s="342"/>
      <c r="C1345" s="342"/>
      <c r="D1345" s="342"/>
      <c r="E1345" s="343" t="s">
        <v>109</v>
      </c>
      <c r="F1345" s="65"/>
      <c r="G1345" s="378"/>
      <c r="H1345" s="65" t="s">
        <v>110</v>
      </c>
      <c r="I1345" s="66">
        <f t="shared" si="235"/>
        <v>0</v>
      </c>
      <c r="J1345" s="66">
        <f t="shared" si="235"/>
        <v>0</v>
      </c>
      <c r="K1345" s="66">
        <f t="shared" si="235"/>
        <v>0</v>
      </c>
      <c r="L1345" s="60">
        <f t="shared" ref="L1345:M1345" si="237">L1346</f>
        <v>0</v>
      </c>
      <c r="M1345" s="60">
        <f t="shared" si="237"/>
        <v>0</v>
      </c>
      <c r="N1345" s="49"/>
      <c r="Q1345" s="62"/>
      <c r="S1345" s="28"/>
    </row>
    <row r="1346" spans="1:19" ht="20.100000000000001" hidden="1" customHeight="1" x14ac:dyDescent="0.25">
      <c r="A1346" s="342"/>
      <c r="B1346" s="342"/>
      <c r="C1346" s="342"/>
      <c r="D1346" s="342"/>
      <c r="E1346" s="343"/>
      <c r="F1346" s="65" t="s">
        <v>111</v>
      </c>
      <c r="G1346" s="378"/>
      <c r="H1346" s="65" t="s">
        <v>321</v>
      </c>
      <c r="I1346" s="66">
        <v>0</v>
      </c>
      <c r="J1346" s="66">
        <v>0</v>
      </c>
      <c r="K1346" s="66">
        <f>I1346+J1346</f>
        <v>0</v>
      </c>
      <c r="L1346" s="60">
        <v>0</v>
      </c>
      <c r="M1346" s="60">
        <v>0</v>
      </c>
      <c r="N1346" s="49"/>
      <c r="Q1346" s="62"/>
      <c r="S1346" s="28"/>
    </row>
    <row r="1347" spans="1:19" ht="20.100000000000001" hidden="1" customHeight="1" x14ac:dyDescent="0.25">
      <c r="A1347" s="342"/>
      <c r="B1347" s="342"/>
      <c r="C1347" s="342"/>
      <c r="D1347" s="342"/>
      <c r="E1347" s="343"/>
      <c r="F1347" s="65" t="s">
        <v>113</v>
      </c>
      <c r="G1347" s="378"/>
      <c r="H1347" s="65" t="s">
        <v>322</v>
      </c>
      <c r="I1347" s="66">
        <v>0</v>
      </c>
      <c r="J1347" s="66">
        <v>0</v>
      </c>
      <c r="K1347" s="66">
        <f>I1347+J1347</f>
        <v>0</v>
      </c>
      <c r="L1347" s="60"/>
      <c r="M1347" s="60"/>
      <c r="N1347" s="49"/>
      <c r="Q1347" s="62"/>
      <c r="S1347" s="28"/>
    </row>
    <row r="1348" spans="1:19" ht="20.100000000000001" hidden="1" customHeight="1" x14ac:dyDescent="0.25">
      <c r="A1348" s="342"/>
      <c r="B1348" s="342"/>
      <c r="C1348" s="342"/>
      <c r="D1348" s="342"/>
      <c r="E1348" s="343" t="s">
        <v>115</v>
      </c>
      <c r="F1348" s="65"/>
      <c r="G1348" s="378"/>
      <c r="H1348" s="65" t="s">
        <v>116</v>
      </c>
      <c r="I1348" s="66">
        <v>0</v>
      </c>
      <c r="J1348" s="66">
        <v>0</v>
      </c>
      <c r="K1348" s="66">
        <v>0</v>
      </c>
      <c r="L1348" s="60"/>
      <c r="M1348" s="60"/>
      <c r="N1348" s="49"/>
      <c r="Q1348" s="62"/>
      <c r="S1348" s="28"/>
    </row>
    <row r="1349" spans="1:19" ht="20.100000000000001" hidden="1" customHeight="1" x14ac:dyDescent="0.25">
      <c r="A1349" s="342"/>
      <c r="B1349" s="342"/>
      <c r="C1349" s="342"/>
      <c r="D1349" s="342"/>
      <c r="E1349" s="343"/>
      <c r="F1349" s="65" t="s">
        <v>117</v>
      </c>
      <c r="G1349" s="378"/>
      <c r="H1349" s="65" t="s">
        <v>116</v>
      </c>
      <c r="I1349" s="59">
        <v>0</v>
      </c>
      <c r="J1349" s="59">
        <v>0</v>
      </c>
      <c r="K1349" s="59">
        <f>I1349+J1349</f>
        <v>0</v>
      </c>
      <c r="L1349" s="60"/>
      <c r="M1349" s="60"/>
      <c r="N1349" s="49"/>
      <c r="Q1349" s="62"/>
      <c r="S1349" s="28"/>
    </row>
    <row r="1350" spans="1:19" s="280" customFormat="1" ht="20.100000000000001" customHeight="1" x14ac:dyDescent="0.25">
      <c r="A1350" s="341"/>
      <c r="B1350" s="341"/>
      <c r="C1350" s="341">
        <v>322</v>
      </c>
      <c r="D1350" s="341"/>
      <c r="E1350" s="348"/>
      <c r="F1350" s="75"/>
      <c r="G1350" s="378" t="s">
        <v>481</v>
      </c>
      <c r="H1350" s="75" t="s">
        <v>27</v>
      </c>
      <c r="I1350" s="47">
        <f>I1351+I1361+I1366</f>
        <v>8800</v>
      </c>
      <c r="J1350" s="47">
        <f>J1351+J1361+J1366</f>
        <v>400</v>
      </c>
      <c r="K1350" s="47">
        <f>K1351+K1361+K1366</f>
        <v>9200</v>
      </c>
      <c r="L1350" s="281">
        <f t="shared" ref="L1350:M1350" si="238">L1351+L1361+L1366</f>
        <v>3650</v>
      </c>
      <c r="M1350" s="281">
        <f t="shared" si="238"/>
        <v>3650</v>
      </c>
      <c r="N1350" s="49"/>
      <c r="O1350" s="278"/>
      <c r="P1350" s="279"/>
      <c r="Q1350" s="286"/>
      <c r="R1350" s="279"/>
      <c r="S1350" s="279"/>
    </row>
    <row r="1351" spans="1:19" ht="20.100000000000001" hidden="1" customHeight="1" x14ac:dyDescent="0.25">
      <c r="A1351" s="342"/>
      <c r="B1351" s="342"/>
      <c r="C1351" s="342"/>
      <c r="D1351" s="342">
        <v>3221</v>
      </c>
      <c r="E1351" s="343"/>
      <c r="F1351" s="65"/>
      <c r="G1351" s="378" t="s">
        <v>481</v>
      </c>
      <c r="H1351" s="65" t="s">
        <v>118</v>
      </c>
      <c r="I1351" s="59">
        <f>I1352+I1357+I1359</f>
        <v>4500</v>
      </c>
      <c r="J1351" s="59">
        <f>J1352+J1357+J1359</f>
        <v>400</v>
      </c>
      <c r="K1351" s="59">
        <f>K1352+K1357+K1359</f>
        <v>4900</v>
      </c>
      <c r="L1351" s="66">
        <f t="shared" ref="L1351:M1351" si="239">L1352+L1357+L1359</f>
        <v>850</v>
      </c>
      <c r="M1351" s="66">
        <f t="shared" si="239"/>
        <v>850</v>
      </c>
      <c r="N1351" s="49"/>
      <c r="Q1351" s="62"/>
      <c r="S1351" s="28"/>
    </row>
    <row r="1352" spans="1:19" ht="20.100000000000001" hidden="1" customHeight="1" x14ac:dyDescent="0.25">
      <c r="A1352" s="342"/>
      <c r="B1352" s="342"/>
      <c r="C1352" s="342"/>
      <c r="D1352" s="342"/>
      <c r="E1352" s="343" t="s">
        <v>119</v>
      </c>
      <c r="F1352" s="65"/>
      <c r="G1352" s="378" t="s">
        <v>481</v>
      </c>
      <c r="H1352" s="65" t="s">
        <v>120</v>
      </c>
      <c r="I1352" s="59">
        <f>I1354+I1353</f>
        <v>1700</v>
      </c>
      <c r="J1352" s="59">
        <f>J1354+J1353</f>
        <v>0</v>
      </c>
      <c r="K1352" s="59">
        <f>K1354+K1353</f>
        <v>1700</v>
      </c>
      <c r="L1352" s="66">
        <f t="shared" ref="L1352:M1352" si="240">L1354+L1353</f>
        <v>650</v>
      </c>
      <c r="M1352" s="66">
        <f t="shared" si="240"/>
        <v>650</v>
      </c>
      <c r="N1352" s="49"/>
      <c r="Q1352" s="62"/>
      <c r="S1352" s="28"/>
    </row>
    <row r="1353" spans="1:19" ht="20.100000000000001" hidden="1" customHeight="1" x14ac:dyDescent="0.25">
      <c r="A1353" s="342"/>
      <c r="B1353" s="342"/>
      <c r="C1353" s="342"/>
      <c r="D1353" s="342"/>
      <c r="E1353" s="343"/>
      <c r="F1353" s="65" t="s">
        <v>121</v>
      </c>
      <c r="G1353" s="378" t="s">
        <v>481</v>
      </c>
      <c r="H1353" s="65" t="s">
        <v>120</v>
      </c>
      <c r="I1353" s="59">
        <v>800</v>
      </c>
      <c r="J1353" s="59">
        <f>K1353-I1353</f>
        <v>0</v>
      </c>
      <c r="K1353" s="59">
        <v>800</v>
      </c>
      <c r="L1353" s="60">
        <v>200</v>
      </c>
      <c r="M1353" s="60">
        <v>200</v>
      </c>
      <c r="N1353" s="49"/>
      <c r="Q1353" s="62"/>
      <c r="S1353" s="28"/>
    </row>
    <row r="1354" spans="1:19" ht="20.100000000000001" hidden="1" customHeight="1" x14ac:dyDescent="0.25">
      <c r="A1354" s="342"/>
      <c r="B1354" s="342"/>
      <c r="C1354" s="342"/>
      <c r="D1354" s="342"/>
      <c r="E1354" s="343"/>
      <c r="F1354" s="65" t="s">
        <v>122</v>
      </c>
      <c r="G1354" s="378" t="s">
        <v>481</v>
      </c>
      <c r="H1354" s="65" t="s">
        <v>323</v>
      </c>
      <c r="I1354" s="59">
        <v>900</v>
      </c>
      <c r="J1354" s="59">
        <f>K1354-I1354</f>
        <v>0</v>
      </c>
      <c r="K1354" s="59">
        <v>900</v>
      </c>
      <c r="L1354" s="60">
        <v>450</v>
      </c>
      <c r="M1354" s="60">
        <v>450</v>
      </c>
      <c r="N1354" s="49"/>
      <c r="Q1354" s="62"/>
      <c r="S1354" s="28"/>
    </row>
    <row r="1355" spans="1:19" ht="20.100000000000001" hidden="1" customHeight="1" x14ac:dyDescent="0.25">
      <c r="A1355" s="342"/>
      <c r="B1355" s="342"/>
      <c r="C1355" s="342"/>
      <c r="D1355" s="342"/>
      <c r="E1355" s="343" t="s">
        <v>124</v>
      </c>
      <c r="F1355" s="65"/>
      <c r="G1355" s="378" t="s">
        <v>481</v>
      </c>
      <c r="H1355" s="65" t="s">
        <v>125</v>
      </c>
      <c r="I1355" s="66">
        <v>0</v>
      </c>
      <c r="J1355" s="66">
        <v>0</v>
      </c>
      <c r="K1355" s="66">
        <v>0</v>
      </c>
      <c r="L1355" s="60"/>
      <c r="M1355" s="60"/>
      <c r="N1355" s="49"/>
      <c r="Q1355" s="62"/>
      <c r="S1355" s="28"/>
    </row>
    <row r="1356" spans="1:19" ht="20.100000000000001" hidden="1" customHeight="1" x14ac:dyDescent="0.25">
      <c r="A1356" s="342"/>
      <c r="B1356" s="342"/>
      <c r="C1356" s="342"/>
      <c r="D1356" s="342"/>
      <c r="E1356" s="343"/>
      <c r="F1356" s="65" t="s">
        <v>126</v>
      </c>
      <c r="G1356" s="378" t="s">
        <v>481</v>
      </c>
      <c r="H1356" s="65" t="s">
        <v>125</v>
      </c>
      <c r="I1356" s="66">
        <v>0</v>
      </c>
      <c r="J1356" s="66">
        <v>0</v>
      </c>
      <c r="K1356" s="66">
        <f>I1356+J1356</f>
        <v>0</v>
      </c>
      <c r="L1356" s="60"/>
      <c r="M1356" s="60"/>
      <c r="N1356" s="49"/>
      <c r="Q1356" s="62"/>
      <c r="S1356" s="28"/>
    </row>
    <row r="1357" spans="1:19" ht="27.75" hidden="1" customHeight="1" x14ac:dyDescent="0.25">
      <c r="A1357" s="342"/>
      <c r="B1357" s="342"/>
      <c r="C1357" s="342"/>
      <c r="D1357" s="342"/>
      <c r="E1357" s="343" t="s">
        <v>127</v>
      </c>
      <c r="F1357" s="65"/>
      <c r="G1357" s="378" t="s">
        <v>481</v>
      </c>
      <c r="H1357" s="65" t="s">
        <v>128</v>
      </c>
      <c r="I1357" s="66">
        <f>I1358</f>
        <v>1500</v>
      </c>
      <c r="J1357" s="66">
        <f>J1358</f>
        <v>0</v>
      </c>
      <c r="K1357" s="66">
        <f>K1358</f>
        <v>1500</v>
      </c>
      <c r="L1357" s="66">
        <f t="shared" ref="L1357:M1357" si="241">L1358</f>
        <v>100</v>
      </c>
      <c r="M1357" s="66">
        <f t="shared" si="241"/>
        <v>100</v>
      </c>
      <c r="N1357" s="49"/>
      <c r="Q1357" s="62"/>
      <c r="S1357" s="28"/>
    </row>
    <row r="1358" spans="1:19" ht="20.100000000000001" hidden="1" customHeight="1" x14ac:dyDescent="0.25">
      <c r="A1358" s="342"/>
      <c r="B1358" s="342"/>
      <c r="C1358" s="342"/>
      <c r="D1358" s="342"/>
      <c r="E1358" s="343"/>
      <c r="F1358" s="65" t="s">
        <v>129</v>
      </c>
      <c r="G1358" s="378" t="s">
        <v>481</v>
      </c>
      <c r="H1358" s="65" t="s">
        <v>128</v>
      </c>
      <c r="I1358" s="66">
        <v>1500</v>
      </c>
      <c r="J1358" s="66">
        <f>K1358-I1358</f>
        <v>0</v>
      </c>
      <c r="K1358" s="66">
        <v>1500</v>
      </c>
      <c r="L1358" s="60">
        <v>100</v>
      </c>
      <c r="M1358" s="60">
        <v>100</v>
      </c>
      <c r="N1358" s="49"/>
      <c r="Q1358" s="62"/>
      <c r="S1358" s="28"/>
    </row>
    <row r="1359" spans="1:19" ht="20.100000000000001" hidden="1" customHeight="1" x14ac:dyDescent="0.25">
      <c r="A1359" s="342"/>
      <c r="B1359" s="342"/>
      <c r="C1359" s="342"/>
      <c r="D1359" s="342"/>
      <c r="E1359" s="343" t="s">
        <v>130</v>
      </c>
      <c r="F1359" s="65"/>
      <c r="G1359" s="378" t="s">
        <v>481</v>
      </c>
      <c r="H1359" s="65" t="s">
        <v>131</v>
      </c>
      <c r="I1359" s="66">
        <f>I1360</f>
        <v>1300</v>
      </c>
      <c r="J1359" s="66">
        <f>J1360</f>
        <v>400</v>
      </c>
      <c r="K1359" s="66">
        <f>K1360</f>
        <v>1700</v>
      </c>
      <c r="L1359" s="66">
        <f t="shared" ref="L1359:M1359" si="242">L1360</f>
        <v>100</v>
      </c>
      <c r="M1359" s="66">
        <f t="shared" si="242"/>
        <v>100</v>
      </c>
      <c r="N1359" s="49"/>
      <c r="Q1359" s="62"/>
      <c r="S1359" s="28"/>
    </row>
    <row r="1360" spans="1:19" ht="20.100000000000001" hidden="1" customHeight="1" x14ac:dyDescent="0.25">
      <c r="A1360" s="342"/>
      <c r="B1360" s="342"/>
      <c r="C1360" s="342"/>
      <c r="D1360" s="342"/>
      <c r="E1360" s="343"/>
      <c r="F1360" s="65" t="s">
        <v>132</v>
      </c>
      <c r="G1360" s="378" t="s">
        <v>481</v>
      </c>
      <c r="H1360" s="65" t="s">
        <v>131</v>
      </c>
      <c r="I1360" s="66">
        <v>1300</v>
      </c>
      <c r="J1360" s="66">
        <f>K1360-I1360</f>
        <v>400</v>
      </c>
      <c r="K1360" s="66">
        <v>1700</v>
      </c>
      <c r="L1360" s="66">
        <v>100</v>
      </c>
      <c r="M1360" s="66">
        <v>100</v>
      </c>
      <c r="N1360" s="49"/>
      <c r="Q1360" s="62"/>
      <c r="S1360" s="28"/>
    </row>
    <row r="1361" spans="1:19" ht="20.100000000000001" hidden="1" customHeight="1" x14ac:dyDescent="0.25">
      <c r="A1361" s="342"/>
      <c r="B1361" s="342"/>
      <c r="C1361" s="342"/>
      <c r="D1361" s="342">
        <v>3222</v>
      </c>
      <c r="E1361" s="343"/>
      <c r="F1361" s="65"/>
      <c r="G1361" s="378" t="s">
        <v>481</v>
      </c>
      <c r="H1361" s="65" t="s">
        <v>29</v>
      </c>
      <c r="I1361" s="66">
        <f>I1362+I1364</f>
        <v>600</v>
      </c>
      <c r="J1361" s="66">
        <f>J1362+J1364</f>
        <v>0</v>
      </c>
      <c r="K1361" s="66">
        <f>K1362+K1364</f>
        <v>600</v>
      </c>
      <c r="L1361" s="66">
        <f t="shared" ref="L1361:M1361" si="243">L1362+L1364</f>
        <v>300</v>
      </c>
      <c r="M1361" s="66">
        <f t="shared" si="243"/>
        <v>300</v>
      </c>
      <c r="N1361" s="49"/>
      <c r="Q1361" s="62"/>
      <c r="S1361" s="28"/>
    </row>
    <row r="1362" spans="1:19" ht="20.100000000000001" hidden="1" customHeight="1" x14ac:dyDescent="0.25">
      <c r="A1362" s="342"/>
      <c r="B1362" s="342"/>
      <c r="C1362" s="342"/>
      <c r="D1362" s="342"/>
      <c r="E1362" s="343" t="s">
        <v>136</v>
      </c>
      <c r="F1362" s="65"/>
      <c r="G1362" s="378" t="s">
        <v>481</v>
      </c>
      <c r="H1362" s="65" t="s">
        <v>137</v>
      </c>
      <c r="I1362" s="66">
        <f>I1363</f>
        <v>0</v>
      </c>
      <c r="J1362" s="66">
        <f>J1363</f>
        <v>0</v>
      </c>
      <c r="K1362" s="66">
        <f>K1363</f>
        <v>0</v>
      </c>
      <c r="L1362" s="66">
        <f t="shared" ref="L1362:M1362" si="244">L1363</f>
        <v>0</v>
      </c>
      <c r="M1362" s="66">
        <f t="shared" si="244"/>
        <v>0</v>
      </c>
      <c r="N1362" s="49"/>
      <c r="Q1362" s="62"/>
      <c r="S1362" s="28"/>
    </row>
    <row r="1363" spans="1:19" ht="20.100000000000001" hidden="1" customHeight="1" x14ac:dyDescent="0.25">
      <c r="A1363" s="342"/>
      <c r="B1363" s="342"/>
      <c r="C1363" s="342"/>
      <c r="D1363" s="342"/>
      <c r="E1363" s="343"/>
      <c r="F1363" s="65" t="s">
        <v>138</v>
      </c>
      <c r="G1363" s="378" t="s">
        <v>481</v>
      </c>
      <c r="H1363" s="65" t="s">
        <v>137</v>
      </c>
      <c r="I1363" s="66">
        <v>0</v>
      </c>
      <c r="J1363" s="66">
        <v>0</v>
      </c>
      <c r="K1363" s="66">
        <f>I1363+J1363</f>
        <v>0</v>
      </c>
      <c r="L1363" s="60">
        <v>0</v>
      </c>
      <c r="M1363" s="60">
        <v>0</v>
      </c>
      <c r="N1363" s="49"/>
      <c r="Q1363" s="62"/>
      <c r="S1363" s="28"/>
    </row>
    <row r="1364" spans="1:19" ht="20.100000000000001" hidden="1" customHeight="1" x14ac:dyDescent="0.25">
      <c r="A1364" s="342"/>
      <c r="B1364" s="342"/>
      <c r="C1364" s="342"/>
      <c r="D1364" s="342"/>
      <c r="E1364" s="343" t="s">
        <v>139</v>
      </c>
      <c r="F1364" s="65"/>
      <c r="G1364" s="378" t="s">
        <v>481</v>
      </c>
      <c r="H1364" s="65" t="s">
        <v>140</v>
      </c>
      <c r="I1364" s="59">
        <f>I1365</f>
        <v>600</v>
      </c>
      <c r="J1364" s="59">
        <f>J1365</f>
        <v>0</v>
      </c>
      <c r="K1364" s="59">
        <f>K1365</f>
        <v>600</v>
      </c>
      <c r="L1364" s="66">
        <f t="shared" ref="L1364:M1364" si="245">L1365</f>
        <v>300</v>
      </c>
      <c r="M1364" s="66">
        <f t="shared" si="245"/>
        <v>300</v>
      </c>
      <c r="N1364" s="49"/>
      <c r="Q1364" s="62"/>
      <c r="S1364" s="28"/>
    </row>
    <row r="1365" spans="1:19" ht="20.100000000000001" hidden="1" customHeight="1" x14ac:dyDescent="0.25">
      <c r="A1365" s="342"/>
      <c r="B1365" s="342"/>
      <c r="C1365" s="342"/>
      <c r="D1365" s="342"/>
      <c r="E1365" s="343"/>
      <c r="F1365" s="65" t="s">
        <v>141</v>
      </c>
      <c r="G1365" s="378" t="s">
        <v>481</v>
      </c>
      <c r="H1365" s="65" t="s">
        <v>140</v>
      </c>
      <c r="I1365" s="59">
        <v>600</v>
      </c>
      <c r="J1365" s="59">
        <f>K1365-I1365</f>
        <v>0</v>
      </c>
      <c r="K1365" s="59">
        <v>600</v>
      </c>
      <c r="L1365" s="60">
        <v>300</v>
      </c>
      <c r="M1365" s="60">
        <v>300</v>
      </c>
      <c r="N1365" s="49"/>
      <c r="Q1365" s="62"/>
      <c r="S1365" s="28"/>
    </row>
    <row r="1366" spans="1:19" ht="20.100000000000001" hidden="1" customHeight="1" x14ac:dyDescent="0.25">
      <c r="A1366" s="342"/>
      <c r="B1366" s="342"/>
      <c r="C1366" s="342"/>
      <c r="D1366" s="342">
        <v>3223</v>
      </c>
      <c r="E1366" s="343"/>
      <c r="F1366" s="65"/>
      <c r="G1366" s="378" t="s">
        <v>481</v>
      </c>
      <c r="H1366" s="65" t="s">
        <v>30</v>
      </c>
      <c r="I1366" s="59">
        <f>I1367+I1370</f>
        <v>3700</v>
      </c>
      <c r="J1366" s="59">
        <f>J1367+J1370</f>
        <v>0</v>
      </c>
      <c r="K1366" s="59">
        <f>K1367+K1370</f>
        <v>3700</v>
      </c>
      <c r="L1366" s="66">
        <f t="shared" ref="L1366:M1366" si="246">L1367+L1370</f>
        <v>2500</v>
      </c>
      <c r="M1366" s="66">
        <f t="shared" si="246"/>
        <v>2500</v>
      </c>
      <c r="N1366" s="49"/>
      <c r="Q1366" s="62"/>
      <c r="S1366" s="28"/>
    </row>
    <row r="1367" spans="1:19" ht="20.100000000000001" hidden="1" customHeight="1" x14ac:dyDescent="0.25">
      <c r="A1367" s="342"/>
      <c r="B1367" s="342"/>
      <c r="C1367" s="342"/>
      <c r="D1367" s="342"/>
      <c r="E1367" s="343" t="s">
        <v>142</v>
      </c>
      <c r="F1367" s="65"/>
      <c r="G1367" s="378" t="s">
        <v>481</v>
      </c>
      <c r="H1367" s="65" t="s">
        <v>143</v>
      </c>
      <c r="I1367" s="59">
        <f>I1368+I1369</f>
        <v>2700</v>
      </c>
      <c r="J1367" s="59">
        <f>J1368+J1369</f>
        <v>0</v>
      </c>
      <c r="K1367" s="59">
        <f>K1368+K1369</f>
        <v>2700</v>
      </c>
      <c r="L1367" s="66">
        <f t="shared" ref="L1367:M1367" si="247">L1368+L1369</f>
        <v>1500</v>
      </c>
      <c r="M1367" s="66">
        <f t="shared" si="247"/>
        <v>1500</v>
      </c>
      <c r="N1367" s="49"/>
      <c r="Q1367" s="62"/>
      <c r="S1367" s="28"/>
    </row>
    <row r="1368" spans="1:19" ht="20.100000000000001" hidden="1" customHeight="1" x14ac:dyDescent="0.25">
      <c r="A1368" s="342"/>
      <c r="B1368" s="342"/>
      <c r="C1368" s="342"/>
      <c r="D1368" s="342"/>
      <c r="E1368" s="343"/>
      <c r="F1368" s="65" t="s">
        <v>144</v>
      </c>
      <c r="G1368" s="378" t="s">
        <v>481</v>
      </c>
      <c r="H1368" s="65" t="s">
        <v>143</v>
      </c>
      <c r="I1368" s="59">
        <v>1400</v>
      </c>
      <c r="J1368" s="59">
        <f>K1368-I1368</f>
        <v>0</v>
      </c>
      <c r="K1368" s="59">
        <v>1400</v>
      </c>
      <c r="L1368" s="60">
        <v>700</v>
      </c>
      <c r="M1368" s="60">
        <v>700</v>
      </c>
      <c r="N1368" s="49"/>
      <c r="Q1368" s="62"/>
      <c r="S1368" s="28"/>
    </row>
    <row r="1369" spans="1:19" ht="20.100000000000001" hidden="1" customHeight="1" x14ac:dyDescent="0.25">
      <c r="A1369" s="342"/>
      <c r="B1369" s="342"/>
      <c r="C1369" s="342"/>
      <c r="D1369" s="342"/>
      <c r="E1369" s="343"/>
      <c r="F1369" s="65" t="s">
        <v>145</v>
      </c>
      <c r="G1369" s="378" t="s">
        <v>481</v>
      </c>
      <c r="H1369" s="65" t="s">
        <v>146</v>
      </c>
      <c r="I1369" s="59">
        <v>1300</v>
      </c>
      <c r="J1369" s="59">
        <f>K1369-I1369</f>
        <v>0</v>
      </c>
      <c r="K1369" s="59">
        <v>1300</v>
      </c>
      <c r="L1369" s="60">
        <v>800</v>
      </c>
      <c r="M1369" s="60">
        <v>800</v>
      </c>
      <c r="N1369" s="49"/>
      <c r="Q1369" s="62"/>
      <c r="S1369" s="28"/>
    </row>
    <row r="1370" spans="1:19" ht="20.100000000000001" hidden="1" customHeight="1" x14ac:dyDescent="0.25">
      <c r="A1370" s="342"/>
      <c r="B1370" s="342"/>
      <c r="C1370" s="342"/>
      <c r="D1370" s="342"/>
      <c r="E1370" s="343" t="s">
        <v>147</v>
      </c>
      <c r="F1370" s="65"/>
      <c r="G1370" s="378" t="s">
        <v>481</v>
      </c>
      <c r="H1370" s="65" t="s">
        <v>148</v>
      </c>
      <c r="I1370" s="59">
        <f>I1371</f>
        <v>1000</v>
      </c>
      <c r="J1370" s="59">
        <f>J1371</f>
        <v>0</v>
      </c>
      <c r="K1370" s="59">
        <f>K1371</f>
        <v>1000</v>
      </c>
      <c r="L1370" s="66">
        <f t="shared" ref="L1370:M1370" si="248">L1371</f>
        <v>1000</v>
      </c>
      <c r="M1370" s="66">
        <f t="shared" si="248"/>
        <v>1000</v>
      </c>
      <c r="N1370" s="49"/>
      <c r="Q1370" s="62"/>
      <c r="S1370" s="28"/>
    </row>
    <row r="1371" spans="1:19" ht="20.100000000000001" hidden="1" customHeight="1" x14ac:dyDescent="0.25">
      <c r="A1371" s="342"/>
      <c r="B1371" s="342"/>
      <c r="C1371" s="342"/>
      <c r="D1371" s="342"/>
      <c r="E1371" s="343"/>
      <c r="F1371" s="65" t="s">
        <v>149</v>
      </c>
      <c r="G1371" s="378" t="s">
        <v>481</v>
      </c>
      <c r="H1371" s="65" t="s">
        <v>148</v>
      </c>
      <c r="I1371" s="59">
        <v>1000</v>
      </c>
      <c r="J1371" s="59">
        <f>K1371-I1371</f>
        <v>0</v>
      </c>
      <c r="K1371" s="59">
        <v>1000</v>
      </c>
      <c r="L1371" s="60">
        <v>1000</v>
      </c>
      <c r="M1371" s="60">
        <v>1000</v>
      </c>
      <c r="N1371" s="49"/>
      <c r="Q1371" s="62"/>
      <c r="S1371" s="28"/>
    </row>
    <row r="1372" spans="1:19" ht="20.100000000000001" hidden="1" customHeight="1" x14ac:dyDescent="0.25">
      <c r="A1372" s="342"/>
      <c r="B1372" s="342"/>
      <c r="C1372" s="342"/>
      <c r="D1372" s="342"/>
      <c r="E1372" s="343" t="s">
        <v>150</v>
      </c>
      <c r="F1372" s="65"/>
      <c r="G1372" s="378" t="s">
        <v>481</v>
      </c>
      <c r="H1372" s="65" t="s">
        <v>151</v>
      </c>
      <c r="I1372" s="59">
        <v>0</v>
      </c>
      <c r="J1372" s="59">
        <v>0</v>
      </c>
      <c r="K1372" s="59">
        <v>0</v>
      </c>
      <c r="L1372" s="60">
        <v>0</v>
      </c>
      <c r="M1372" s="60">
        <v>0</v>
      </c>
      <c r="N1372" s="49"/>
      <c r="Q1372" s="62"/>
      <c r="S1372" s="28"/>
    </row>
    <row r="1373" spans="1:19" s="284" customFormat="1" ht="20.100000000000001" customHeight="1" x14ac:dyDescent="0.25">
      <c r="A1373" s="342"/>
      <c r="B1373" s="342"/>
      <c r="C1373" s="341">
        <v>323</v>
      </c>
      <c r="D1373" s="342"/>
      <c r="E1373" s="343"/>
      <c r="F1373" s="65"/>
      <c r="G1373" s="378" t="s">
        <v>481</v>
      </c>
      <c r="H1373" s="75" t="s">
        <v>34</v>
      </c>
      <c r="I1373" s="47">
        <f>I1383+I1386+I1389</f>
        <v>8300</v>
      </c>
      <c r="J1373" s="47">
        <f>J1383+J1386+J1389</f>
        <v>-2500</v>
      </c>
      <c r="K1373" s="47">
        <f>K1383+K1386+K1389</f>
        <v>5800</v>
      </c>
      <c r="L1373" s="281">
        <f t="shared" ref="L1373:M1373" si="249">L1383+L1386+L1389</f>
        <v>12300</v>
      </c>
      <c r="M1373" s="281">
        <f t="shared" si="249"/>
        <v>12300</v>
      </c>
      <c r="N1373" s="49"/>
      <c r="O1373" s="97"/>
      <c r="P1373" s="283"/>
      <c r="Q1373" s="282"/>
      <c r="R1373" s="283"/>
      <c r="S1373" s="283"/>
    </row>
    <row r="1374" spans="1:19" ht="20.100000000000001" hidden="1" customHeight="1" x14ac:dyDescent="0.25">
      <c r="A1374" s="342"/>
      <c r="B1374" s="342"/>
      <c r="C1374" s="342"/>
      <c r="D1374" s="342">
        <v>3231</v>
      </c>
      <c r="E1374" s="343"/>
      <c r="F1374" s="65"/>
      <c r="G1374" s="378" t="s">
        <v>481</v>
      </c>
      <c r="H1374" s="65" t="s">
        <v>167</v>
      </c>
      <c r="I1374" s="66">
        <f t="shared" ref="I1374:M1375" si="250">I1375</f>
        <v>0</v>
      </c>
      <c r="J1374" s="66">
        <f t="shared" si="250"/>
        <v>0</v>
      </c>
      <c r="K1374" s="66">
        <f t="shared" si="250"/>
        <v>0</v>
      </c>
      <c r="L1374" s="60">
        <f t="shared" si="250"/>
        <v>0</v>
      </c>
      <c r="M1374" s="60">
        <f t="shared" si="250"/>
        <v>0</v>
      </c>
      <c r="N1374" s="49"/>
      <c r="Q1374" s="62"/>
      <c r="S1374" s="28"/>
    </row>
    <row r="1375" spans="1:19" ht="20.100000000000001" hidden="1" customHeight="1" x14ac:dyDescent="0.25">
      <c r="A1375" s="342"/>
      <c r="B1375" s="342"/>
      <c r="C1375" s="342"/>
      <c r="D1375" s="342"/>
      <c r="E1375" s="343" t="s">
        <v>168</v>
      </c>
      <c r="F1375" s="65"/>
      <c r="G1375" s="378" t="s">
        <v>481</v>
      </c>
      <c r="H1375" s="65" t="s">
        <v>169</v>
      </c>
      <c r="I1375" s="66">
        <f t="shared" si="250"/>
        <v>0</v>
      </c>
      <c r="J1375" s="66">
        <f t="shared" si="250"/>
        <v>0</v>
      </c>
      <c r="K1375" s="66">
        <f t="shared" si="250"/>
        <v>0</v>
      </c>
      <c r="L1375" s="60">
        <f t="shared" si="250"/>
        <v>0</v>
      </c>
      <c r="M1375" s="60">
        <f t="shared" si="250"/>
        <v>0</v>
      </c>
      <c r="N1375" s="49"/>
      <c r="Q1375" s="62"/>
      <c r="S1375" s="28"/>
    </row>
    <row r="1376" spans="1:19" ht="20.100000000000001" hidden="1" customHeight="1" x14ac:dyDescent="0.25">
      <c r="A1376" s="342"/>
      <c r="B1376" s="342"/>
      <c r="C1376" s="342"/>
      <c r="D1376" s="342"/>
      <c r="E1376" s="343"/>
      <c r="F1376" s="65" t="s">
        <v>170</v>
      </c>
      <c r="G1376" s="378" t="s">
        <v>481</v>
      </c>
      <c r="H1376" s="65" t="s">
        <v>169</v>
      </c>
      <c r="I1376" s="66">
        <v>0</v>
      </c>
      <c r="J1376" s="66">
        <v>0</v>
      </c>
      <c r="K1376" s="66">
        <f>I1376+J1376</f>
        <v>0</v>
      </c>
      <c r="L1376" s="60">
        <v>0</v>
      </c>
      <c r="M1376" s="60">
        <v>0</v>
      </c>
      <c r="N1376" s="49"/>
      <c r="Q1376" s="62"/>
      <c r="S1376" s="28"/>
    </row>
    <row r="1377" spans="1:19" ht="20.100000000000001" hidden="1" customHeight="1" x14ac:dyDescent="0.25">
      <c r="A1377" s="342"/>
      <c r="B1377" s="342"/>
      <c r="C1377" s="342"/>
      <c r="D1377" s="342"/>
      <c r="E1377" s="343" t="s">
        <v>171</v>
      </c>
      <c r="F1377" s="65"/>
      <c r="G1377" s="378" t="s">
        <v>481</v>
      </c>
      <c r="H1377" s="65" t="s">
        <v>172</v>
      </c>
      <c r="I1377" s="66">
        <v>0</v>
      </c>
      <c r="J1377" s="66">
        <v>0</v>
      </c>
      <c r="K1377" s="66">
        <v>0</v>
      </c>
      <c r="L1377" s="60"/>
      <c r="M1377" s="60"/>
      <c r="N1377" s="49"/>
      <c r="Q1377" s="62"/>
      <c r="S1377" s="28"/>
    </row>
    <row r="1378" spans="1:19" ht="20.100000000000001" hidden="1" customHeight="1" x14ac:dyDescent="0.25">
      <c r="A1378" s="342"/>
      <c r="B1378" s="342"/>
      <c r="C1378" s="342"/>
      <c r="D1378" s="342"/>
      <c r="E1378" s="343"/>
      <c r="F1378" s="65" t="s">
        <v>173</v>
      </c>
      <c r="G1378" s="378" t="s">
        <v>481</v>
      </c>
      <c r="H1378" s="65" t="s">
        <v>172</v>
      </c>
      <c r="I1378" s="66">
        <v>0</v>
      </c>
      <c r="J1378" s="66">
        <v>0</v>
      </c>
      <c r="K1378" s="66">
        <f>I1378+J1378</f>
        <v>0</v>
      </c>
      <c r="L1378" s="60"/>
      <c r="M1378" s="60"/>
      <c r="N1378" s="49"/>
      <c r="Q1378" s="62"/>
      <c r="S1378" s="28"/>
    </row>
    <row r="1379" spans="1:19" ht="20.100000000000001" hidden="1" customHeight="1" x14ac:dyDescent="0.25">
      <c r="A1379" s="342"/>
      <c r="B1379" s="342"/>
      <c r="C1379" s="342"/>
      <c r="D1379" s="342"/>
      <c r="E1379" s="343" t="s">
        <v>174</v>
      </c>
      <c r="F1379" s="65"/>
      <c r="G1379" s="378" t="s">
        <v>481</v>
      </c>
      <c r="H1379" s="65" t="s">
        <v>175</v>
      </c>
      <c r="I1379" s="66">
        <v>0</v>
      </c>
      <c r="J1379" s="66">
        <v>0</v>
      </c>
      <c r="K1379" s="66">
        <v>0</v>
      </c>
      <c r="L1379" s="60"/>
      <c r="M1379" s="60"/>
      <c r="N1379" s="49"/>
      <c r="Q1379" s="62"/>
      <c r="S1379" s="28"/>
    </row>
    <row r="1380" spans="1:19" ht="20.100000000000001" hidden="1" customHeight="1" x14ac:dyDescent="0.25">
      <c r="A1380" s="342"/>
      <c r="B1380" s="342"/>
      <c r="C1380" s="342"/>
      <c r="D1380" s="342"/>
      <c r="E1380" s="343"/>
      <c r="F1380" s="65" t="s">
        <v>176</v>
      </c>
      <c r="G1380" s="378" t="s">
        <v>481</v>
      </c>
      <c r="H1380" s="65" t="s">
        <v>175</v>
      </c>
      <c r="I1380" s="66">
        <v>0</v>
      </c>
      <c r="J1380" s="66">
        <v>0</v>
      </c>
      <c r="K1380" s="66">
        <f>I1380+J1380</f>
        <v>0</v>
      </c>
      <c r="L1380" s="60"/>
      <c r="M1380" s="60"/>
      <c r="N1380" s="49"/>
      <c r="Q1380" s="62"/>
      <c r="S1380" s="28"/>
    </row>
    <row r="1381" spans="1:19" ht="20.100000000000001" hidden="1" customHeight="1" x14ac:dyDescent="0.25">
      <c r="A1381" s="342"/>
      <c r="B1381" s="342"/>
      <c r="C1381" s="342"/>
      <c r="D1381" s="342"/>
      <c r="E1381" s="343" t="s">
        <v>177</v>
      </c>
      <c r="F1381" s="65"/>
      <c r="G1381" s="378" t="s">
        <v>481</v>
      </c>
      <c r="H1381" s="65" t="s">
        <v>178</v>
      </c>
      <c r="I1381" s="66">
        <v>0</v>
      </c>
      <c r="J1381" s="66">
        <v>0</v>
      </c>
      <c r="K1381" s="66">
        <v>0</v>
      </c>
      <c r="L1381" s="60"/>
      <c r="M1381" s="60"/>
      <c r="N1381" s="49"/>
      <c r="Q1381" s="62"/>
      <c r="S1381" s="28"/>
    </row>
    <row r="1382" spans="1:19" ht="20.100000000000001" hidden="1" customHeight="1" x14ac:dyDescent="0.25">
      <c r="A1382" s="342"/>
      <c r="B1382" s="342"/>
      <c r="C1382" s="342"/>
      <c r="D1382" s="342"/>
      <c r="E1382" s="343"/>
      <c r="F1382" s="65" t="s">
        <v>179</v>
      </c>
      <c r="G1382" s="378" t="s">
        <v>481</v>
      </c>
      <c r="H1382" s="65" t="s">
        <v>178</v>
      </c>
      <c r="I1382" s="66">
        <v>0</v>
      </c>
      <c r="J1382" s="66">
        <v>0</v>
      </c>
      <c r="K1382" s="66">
        <f>I1382+J1382</f>
        <v>0</v>
      </c>
      <c r="L1382" s="60"/>
      <c r="M1382" s="60"/>
      <c r="N1382" s="49"/>
      <c r="Q1382" s="62"/>
      <c r="S1382" s="28"/>
    </row>
    <row r="1383" spans="1:19" ht="20.100000000000001" hidden="1" customHeight="1" x14ac:dyDescent="0.25">
      <c r="A1383" s="342"/>
      <c r="B1383" s="342"/>
      <c r="C1383" s="342"/>
      <c r="D1383" s="342">
        <v>3232</v>
      </c>
      <c r="E1383" s="343"/>
      <c r="F1383" s="65"/>
      <c r="G1383" s="378" t="s">
        <v>481</v>
      </c>
      <c r="H1383" s="65" t="s">
        <v>36</v>
      </c>
      <c r="I1383" s="66">
        <f t="shared" ref="I1383:K1384" si="251">I1384</f>
        <v>800</v>
      </c>
      <c r="J1383" s="66">
        <f t="shared" si="251"/>
        <v>0</v>
      </c>
      <c r="K1383" s="66">
        <f t="shared" si="251"/>
        <v>800</v>
      </c>
      <c r="L1383" s="66">
        <f t="shared" ref="L1383:M1383" si="252">L1384</f>
        <v>800</v>
      </c>
      <c r="M1383" s="66">
        <f t="shared" si="252"/>
        <v>800</v>
      </c>
      <c r="N1383" s="49"/>
      <c r="Q1383" s="62"/>
      <c r="S1383" s="28"/>
    </row>
    <row r="1384" spans="1:19" ht="30" hidden="1" customHeight="1" x14ac:dyDescent="0.25">
      <c r="A1384" s="342"/>
      <c r="B1384" s="342"/>
      <c r="C1384" s="342"/>
      <c r="D1384" s="342"/>
      <c r="E1384" s="343" t="s">
        <v>180</v>
      </c>
      <c r="F1384" s="65"/>
      <c r="G1384" s="378" t="s">
        <v>481</v>
      </c>
      <c r="H1384" s="65" t="s">
        <v>181</v>
      </c>
      <c r="I1384" s="66">
        <f t="shared" si="251"/>
        <v>800</v>
      </c>
      <c r="J1384" s="66">
        <f t="shared" si="251"/>
        <v>0</v>
      </c>
      <c r="K1384" s="66">
        <f t="shared" si="251"/>
        <v>800</v>
      </c>
      <c r="L1384" s="66">
        <f t="shared" ref="L1384:M1384" si="253">L1385</f>
        <v>800</v>
      </c>
      <c r="M1384" s="66">
        <f t="shared" si="253"/>
        <v>800</v>
      </c>
      <c r="N1384" s="49"/>
      <c r="Q1384" s="62"/>
      <c r="S1384" s="28"/>
    </row>
    <row r="1385" spans="1:19" ht="30" hidden="1" customHeight="1" x14ac:dyDescent="0.25">
      <c r="A1385" s="342"/>
      <c r="B1385" s="342"/>
      <c r="C1385" s="342"/>
      <c r="D1385" s="342"/>
      <c r="E1385" s="343"/>
      <c r="F1385" s="65" t="s">
        <v>182</v>
      </c>
      <c r="G1385" s="378" t="s">
        <v>481</v>
      </c>
      <c r="H1385" s="65" t="s">
        <v>181</v>
      </c>
      <c r="I1385" s="66">
        <v>800</v>
      </c>
      <c r="J1385" s="66">
        <f>K1385-I1385</f>
        <v>0</v>
      </c>
      <c r="K1385" s="66">
        <v>800</v>
      </c>
      <c r="L1385" s="60">
        <v>800</v>
      </c>
      <c r="M1385" s="60">
        <v>800</v>
      </c>
      <c r="N1385" s="49"/>
      <c r="Q1385" s="62"/>
      <c r="S1385" s="28"/>
    </row>
    <row r="1386" spans="1:19" ht="20.100000000000001" hidden="1" customHeight="1" x14ac:dyDescent="0.25">
      <c r="A1386" s="342"/>
      <c r="B1386" s="342"/>
      <c r="C1386" s="342"/>
      <c r="D1386" s="342">
        <v>3233</v>
      </c>
      <c r="E1386" s="343"/>
      <c r="F1386" s="65"/>
      <c r="G1386" s="378" t="s">
        <v>481</v>
      </c>
      <c r="H1386" s="65" t="s">
        <v>37</v>
      </c>
      <c r="I1386" s="66">
        <f t="shared" ref="I1386:M1387" si="254">I1387</f>
        <v>2500</v>
      </c>
      <c r="J1386" s="66">
        <f t="shared" si="254"/>
        <v>-2500</v>
      </c>
      <c r="K1386" s="66">
        <f t="shared" si="254"/>
        <v>0</v>
      </c>
      <c r="L1386" s="60">
        <f t="shared" si="254"/>
        <v>2500</v>
      </c>
      <c r="M1386" s="60">
        <f t="shared" si="254"/>
        <v>2500</v>
      </c>
      <c r="N1386" s="49"/>
      <c r="Q1386" s="62"/>
      <c r="S1386" s="28"/>
    </row>
    <row r="1387" spans="1:19" ht="20.100000000000001" hidden="1" customHeight="1" x14ac:dyDescent="0.25">
      <c r="A1387" s="342"/>
      <c r="B1387" s="342"/>
      <c r="C1387" s="342"/>
      <c r="D1387" s="342"/>
      <c r="E1387" s="343" t="s">
        <v>183</v>
      </c>
      <c r="F1387" s="65"/>
      <c r="G1387" s="378" t="s">
        <v>481</v>
      </c>
      <c r="H1387" s="65" t="s">
        <v>184</v>
      </c>
      <c r="I1387" s="66">
        <f t="shared" si="254"/>
        <v>2500</v>
      </c>
      <c r="J1387" s="66">
        <f t="shared" si="254"/>
        <v>-2500</v>
      </c>
      <c r="K1387" s="66">
        <f t="shared" si="254"/>
        <v>0</v>
      </c>
      <c r="L1387" s="60">
        <f t="shared" si="254"/>
        <v>2500</v>
      </c>
      <c r="M1387" s="60">
        <f t="shared" si="254"/>
        <v>2500</v>
      </c>
      <c r="N1387" s="49"/>
      <c r="Q1387" s="62"/>
      <c r="S1387" s="28"/>
    </row>
    <row r="1388" spans="1:19" ht="20.100000000000001" hidden="1" customHeight="1" x14ac:dyDescent="0.25">
      <c r="A1388" s="342"/>
      <c r="B1388" s="342"/>
      <c r="C1388" s="342"/>
      <c r="D1388" s="342"/>
      <c r="E1388" s="343"/>
      <c r="F1388" s="320" t="s">
        <v>185</v>
      </c>
      <c r="G1388" s="378" t="s">
        <v>481</v>
      </c>
      <c r="H1388" s="65" t="s">
        <v>184</v>
      </c>
      <c r="I1388" s="59">
        <v>2500</v>
      </c>
      <c r="J1388" s="66">
        <f>K1388-I1388</f>
        <v>-2500</v>
      </c>
      <c r="K1388" s="322">
        <v>0</v>
      </c>
      <c r="L1388" s="60">
        <v>2500</v>
      </c>
      <c r="M1388" s="60">
        <v>2500</v>
      </c>
      <c r="N1388" s="49"/>
      <c r="Q1388" s="62"/>
      <c r="S1388" s="28"/>
    </row>
    <row r="1389" spans="1:19" ht="20.100000000000001" hidden="1" customHeight="1" x14ac:dyDescent="0.25">
      <c r="A1389" s="342"/>
      <c r="B1389" s="342"/>
      <c r="C1389" s="342"/>
      <c r="D1389" s="342">
        <v>3237</v>
      </c>
      <c r="E1389" s="342"/>
      <c r="F1389" s="57"/>
      <c r="G1389" s="378" t="s">
        <v>481</v>
      </c>
      <c r="H1389" s="58" t="s">
        <v>209</v>
      </c>
      <c r="I1389" s="66">
        <f t="shared" ref="I1389:K1390" si="255">I1390</f>
        <v>5000</v>
      </c>
      <c r="J1389" s="66">
        <f t="shared" si="255"/>
        <v>0</v>
      </c>
      <c r="K1389" s="66">
        <f t="shared" si="255"/>
        <v>5000</v>
      </c>
      <c r="L1389" s="66">
        <f t="shared" ref="L1389:M1389" si="256">L1390</f>
        <v>9000</v>
      </c>
      <c r="M1389" s="66">
        <f t="shared" si="256"/>
        <v>9000</v>
      </c>
      <c r="N1389" s="49"/>
      <c r="Q1389" s="62"/>
      <c r="S1389" s="28"/>
    </row>
    <row r="1390" spans="1:19" ht="20.100000000000001" hidden="1" customHeight="1" x14ac:dyDescent="0.25">
      <c r="A1390" s="342"/>
      <c r="B1390" s="342"/>
      <c r="C1390" s="342"/>
      <c r="D1390" s="342"/>
      <c r="E1390" s="343" t="s">
        <v>210</v>
      </c>
      <c r="F1390" s="65"/>
      <c r="G1390" s="378" t="s">
        <v>481</v>
      </c>
      <c r="H1390" s="65" t="s">
        <v>211</v>
      </c>
      <c r="I1390" s="66">
        <f t="shared" si="255"/>
        <v>5000</v>
      </c>
      <c r="J1390" s="66">
        <f t="shared" si="255"/>
        <v>0</v>
      </c>
      <c r="K1390" s="66">
        <f t="shared" si="255"/>
        <v>5000</v>
      </c>
      <c r="L1390" s="66">
        <f>L1391</f>
        <v>9000</v>
      </c>
      <c r="M1390" s="60">
        <f>M1391</f>
        <v>9000</v>
      </c>
      <c r="N1390" s="49"/>
      <c r="Q1390" s="62"/>
      <c r="S1390" s="28"/>
    </row>
    <row r="1391" spans="1:19" ht="20.100000000000001" hidden="1" customHeight="1" x14ac:dyDescent="0.25">
      <c r="A1391" s="342"/>
      <c r="B1391" s="342"/>
      <c r="C1391" s="342"/>
      <c r="D1391" s="342"/>
      <c r="E1391" s="343"/>
      <c r="F1391" s="324" t="s">
        <v>212</v>
      </c>
      <c r="G1391" s="378">
        <v>31</v>
      </c>
      <c r="H1391" s="65" t="s">
        <v>211</v>
      </c>
      <c r="I1391" s="66">
        <v>5000</v>
      </c>
      <c r="J1391" s="66">
        <f>K1391-I1391</f>
        <v>0</v>
      </c>
      <c r="K1391" s="66">
        <v>5000</v>
      </c>
      <c r="L1391" s="60">
        <v>9000</v>
      </c>
      <c r="M1391" s="60">
        <v>9000</v>
      </c>
      <c r="N1391" s="49"/>
      <c r="Q1391" s="62"/>
      <c r="S1391" s="28"/>
    </row>
    <row r="1392" spans="1:19" s="298" customFormat="1" ht="38.25" x14ac:dyDescent="0.25">
      <c r="A1392" s="363"/>
      <c r="B1392" s="363"/>
      <c r="C1392" s="363"/>
      <c r="D1392" s="363"/>
      <c r="E1392" s="364"/>
      <c r="F1392" s="299"/>
      <c r="G1392" s="389"/>
      <c r="H1392" s="300" t="s">
        <v>469</v>
      </c>
      <c r="I1392" s="301"/>
      <c r="J1392" s="301"/>
      <c r="K1392" s="301"/>
      <c r="L1392" s="60"/>
      <c r="M1392" s="60"/>
      <c r="N1392" s="49"/>
      <c r="O1392" s="26"/>
      <c r="P1392" s="27"/>
      <c r="Q1392" s="62"/>
      <c r="R1392" s="28"/>
      <c r="S1392" s="28"/>
    </row>
    <row r="1393" spans="1:19" s="298" customFormat="1" ht="20.100000000000001" customHeight="1" x14ac:dyDescent="0.25">
      <c r="A1393" s="418"/>
      <c r="B1393" s="418"/>
      <c r="C1393" s="418"/>
      <c r="D1393" s="418"/>
      <c r="E1393" s="425"/>
      <c r="F1393" s="426"/>
      <c r="G1393" s="420"/>
      <c r="H1393" s="421" t="s">
        <v>290</v>
      </c>
      <c r="I1393" s="422"/>
      <c r="J1393" s="422"/>
      <c r="K1393" s="422"/>
      <c r="L1393" s="60"/>
      <c r="M1393" s="60"/>
      <c r="N1393" s="49"/>
      <c r="O1393" s="26"/>
      <c r="P1393" s="27"/>
      <c r="Q1393" s="62"/>
      <c r="R1393" s="28"/>
      <c r="S1393" s="28"/>
    </row>
    <row r="1394" spans="1:19" s="298" customFormat="1" ht="20.100000000000001" customHeight="1" x14ac:dyDescent="0.25">
      <c r="A1394" s="341">
        <v>4</v>
      </c>
      <c r="B1394" s="342"/>
      <c r="C1394" s="342"/>
      <c r="D1394" s="342"/>
      <c r="E1394" s="343"/>
      <c r="F1394" s="65"/>
      <c r="G1394" s="378"/>
      <c r="H1394" s="46" t="s">
        <v>329</v>
      </c>
      <c r="I1394" s="77">
        <f>I1395</f>
        <v>3800</v>
      </c>
      <c r="J1394" s="77">
        <f t="shared" ref="J1394:K1394" si="257">J1395</f>
        <v>-3800</v>
      </c>
      <c r="K1394" s="77">
        <f t="shared" si="257"/>
        <v>0</v>
      </c>
      <c r="L1394" s="60"/>
      <c r="M1394" s="60"/>
      <c r="N1394" s="49"/>
      <c r="O1394" s="26"/>
      <c r="P1394" s="27"/>
      <c r="Q1394" s="62"/>
      <c r="R1394" s="28"/>
      <c r="S1394" s="28"/>
    </row>
    <row r="1395" spans="1:19" s="298" customFormat="1" ht="25.5" x14ac:dyDescent="0.25">
      <c r="A1395" s="365"/>
      <c r="B1395" s="341">
        <v>42</v>
      </c>
      <c r="C1395" s="341"/>
      <c r="D1395" s="365"/>
      <c r="E1395" s="365"/>
      <c r="F1395" s="302"/>
      <c r="G1395" s="390"/>
      <c r="H1395" s="46" t="s">
        <v>63</v>
      </c>
      <c r="I1395" s="77">
        <f>I1396</f>
        <v>3800</v>
      </c>
      <c r="J1395" s="77">
        <f t="shared" ref="J1395:K1395" si="258">J1396</f>
        <v>-3800</v>
      </c>
      <c r="K1395" s="77">
        <f t="shared" si="258"/>
        <v>0</v>
      </c>
      <c r="L1395" s="60"/>
      <c r="M1395" s="60"/>
      <c r="N1395" s="49"/>
      <c r="O1395" s="26"/>
      <c r="P1395" s="27"/>
      <c r="Q1395" s="62"/>
      <c r="R1395" s="28"/>
      <c r="S1395" s="28"/>
    </row>
    <row r="1396" spans="1:19" s="298" customFormat="1" ht="20.100000000000001" customHeight="1" x14ac:dyDescent="0.25">
      <c r="A1396" s="365"/>
      <c r="B1396" s="341"/>
      <c r="C1396" s="341">
        <v>422</v>
      </c>
      <c r="D1396" s="365"/>
      <c r="E1396" s="365"/>
      <c r="F1396" s="302"/>
      <c r="G1396" s="378" t="s">
        <v>481</v>
      </c>
      <c r="H1396" s="46" t="s">
        <v>64</v>
      </c>
      <c r="I1396" s="77">
        <f>I1397</f>
        <v>3800</v>
      </c>
      <c r="J1396" s="77">
        <f t="shared" ref="J1396:K1396" si="259">J1397</f>
        <v>-3800</v>
      </c>
      <c r="K1396" s="77">
        <f t="shared" si="259"/>
        <v>0</v>
      </c>
      <c r="L1396" s="60"/>
      <c r="M1396" s="60"/>
      <c r="N1396" s="49"/>
      <c r="O1396" s="26"/>
      <c r="P1396" s="27"/>
      <c r="Q1396" s="62"/>
      <c r="R1396" s="28"/>
      <c r="S1396" s="28"/>
    </row>
    <row r="1397" spans="1:19" s="298" customFormat="1" ht="20.100000000000001" hidden="1" customHeight="1" x14ac:dyDescent="0.25">
      <c r="A1397" s="366"/>
      <c r="B1397" s="366"/>
      <c r="C1397" s="366"/>
      <c r="D1397" s="343">
        <v>4224</v>
      </c>
      <c r="E1397" s="343"/>
      <c r="F1397" s="65"/>
      <c r="G1397" s="378" t="s">
        <v>481</v>
      </c>
      <c r="H1397" s="65" t="s">
        <v>66</v>
      </c>
      <c r="I1397" s="66">
        <f>I1398</f>
        <v>3800</v>
      </c>
      <c r="J1397" s="66">
        <f t="shared" ref="J1397:K1397" si="260">J1398</f>
        <v>-3800</v>
      </c>
      <c r="K1397" s="66">
        <f t="shared" si="260"/>
        <v>0</v>
      </c>
      <c r="L1397" s="60"/>
      <c r="M1397" s="60"/>
      <c r="N1397" s="49"/>
      <c r="O1397" s="26"/>
      <c r="P1397" s="27"/>
      <c r="Q1397" s="62"/>
      <c r="R1397" s="28"/>
      <c r="S1397" s="28"/>
    </row>
    <row r="1398" spans="1:19" s="298" customFormat="1" ht="20.100000000000001" hidden="1" customHeight="1" x14ac:dyDescent="0.25">
      <c r="A1398" s="366"/>
      <c r="B1398" s="366"/>
      <c r="C1398" s="366"/>
      <c r="D1398" s="343"/>
      <c r="E1398" s="343" t="s">
        <v>339</v>
      </c>
      <c r="F1398" s="65"/>
      <c r="G1398" s="378" t="s">
        <v>481</v>
      </c>
      <c r="H1398" s="65" t="s">
        <v>340</v>
      </c>
      <c r="I1398" s="66">
        <f>I1399</f>
        <v>3800</v>
      </c>
      <c r="J1398" s="66">
        <f t="shared" ref="J1398:K1398" si="261">J1399</f>
        <v>-3800</v>
      </c>
      <c r="K1398" s="66">
        <f t="shared" si="261"/>
        <v>0</v>
      </c>
      <c r="L1398" s="60"/>
      <c r="M1398" s="60"/>
      <c r="N1398" s="49"/>
      <c r="O1398" s="26"/>
      <c r="P1398" s="27"/>
      <c r="Q1398" s="62"/>
      <c r="R1398" s="28"/>
      <c r="S1398" s="28"/>
    </row>
    <row r="1399" spans="1:19" s="298" customFormat="1" ht="20.100000000000001" hidden="1" customHeight="1" x14ac:dyDescent="0.25">
      <c r="A1399" s="366"/>
      <c r="B1399" s="366"/>
      <c r="C1399" s="366"/>
      <c r="D1399" s="343"/>
      <c r="E1399" s="343"/>
      <c r="F1399" s="65" t="s">
        <v>341</v>
      </c>
      <c r="G1399" s="390">
        <v>31</v>
      </c>
      <c r="H1399" s="58" t="s">
        <v>340</v>
      </c>
      <c r="I1399" s="66">
        <v>3800</v>
      </c>
      <c r="J1399" s="66">
        <f>K1399-I1399</f>
        <v>-3800</v>
      </c>
      <c r="K1399" s="66">
        <v>0</v>
      </c>
      <c r="L1399" s="60"/>
      <c r="M1399" s="60"/>
      <c r="N1399" s="49"/>
      <c r="O1399" s="26"/>
      <c r="P1399" s="27"/>
      <c r="Q1399" s="62"/>
      <c r="R1399" s="28"/>
      <c r="S1399" s="28"/>
    </row>
    <row r="1400" spans="1:19" s="298" customFormat="1" ht="20.100000000000001" hidden="1" customHeight="1" x14ac:dyDescent="0.25">
      <c r="A1400" s="342"/>
      <c r="B1400" s="342"/>
      <c r="C1400" s="342"/>
      <c r="D1400" s="342"/>
      <c r="E1400" s="343"/>
      <c r="F1400" s="65"/>
      <c r="G1400" s="378"/>
      <c r="H1400" s="65"/>
      <c r="I1400" s="66"/>
      <c r="J1400" s="66"/>
      <c r="K1400" s="66"/>
      <c r="L1400" s="60"/>
      <c r="M1400" s="60"/>
      <c r="N1400" s="49"/>
      <c r="O1400" s="26"/>
      <c r="P1400" s="27"/>
      <c r="Q1400" s="62"/>
      <c r="R1400" s="28"/>
      <c r="S1400" s="28"/>
    </row>
    <row r="1401" spans="1:19" s="39" customFormat="1" ht="20.100000000000001" customHeight="1" x14ac:dyDescent="0.25">
      <c r="A1401" s="367"/>
      <c r="B1401" s="367"/>
      <c r="C1401" s="367"/>
      <c r="D1401" s="367"/>
      <c r="E1401" s="367"/>
      <c r="F1401" s="117"/>
      <c r="G1401" s="391"/>
      <c r="H1401" s="46" t="s">
        <v>371</v>
      </c>
      <c r="I1401" s="77">
        <f>I6+I251+I265+I477+I509+I526+I647+I920+I974+I1126+I1300+I258+I786+I935+I1213+I218+I239+I637+I1394</f>
        <v>17683066</v>
      </c>
      <c r="J1401" s="77">
        <f>J6+J251+J265+J477+J509+J526+J647+J920+J974+J1126+J1300+J258+J786+J935+J1213+J218+J239+J637+J1394</f>
        <v>80599</v>
      </c>
      <c r="K1401" s="77">
        <f>K6+K251+K265+K477+K509+K526+K647+K920+K974+K1126+K1300+K258+K786+K935+K1213+K218+K239+K637+K1394</f>
        <v>17763665</v>
      </c>
      <c r="L1401" s="77">
        <f t="shared" ref="L1401:M1401" si="262">L1409</f>
        <v>0</v>
      </c>
      <c r="M1401" s="77">
        <f t="shared" si="262"/>
        <v>0</v>
      </c>
      <c r="N1401" s="49"/>
      <c r="O1401" s="36"/>
      <c r="P1401" s="37"/>
      <c r="Q1401" s="38"/>
      <c r="R1401" s="38"/>
      <c r="S1401" s="38"/>
    </row>
    <row r="1402" spans="1:19" s="38" customFormat="1" ht="20.25" customHeight="1" x14ac:dyDescent="0.25">
      <c r="A1402" s="439" t="s">
        <v>494</v>
      </c>
      <c r="B1402" s="439"/>
      <c r="C1402" s="439"/>
      <c r="D1402" s="439"/>
      <c r="E1402" s="439"/>
      <c r="F1402" s="439"/>
      <c r="G1402" s="439"/>
      <c r="H1402" s="428"/>
      <c r="I1402" s="429"/>
      <c r="J1402" s="392"/>
      <c r="K1402" s="338"/>
      <c r="L1402" s="271"/>
      <c r="M1402" s="264"/>
      <c r="N1402" s="119"/>
      <c r="O1402" s="36"/>
      <c r="P1402" s="37"/>
    </row>
    <row r="1403" spans="1:19" s="38" customFormat="1" ht="12.75" customHeight="1" x14ac:dyDescent="0.25">
      <c r="A1403" s="428"/>
      <c r="B1403" s="428"/>
      <c r="C1403" s="428"/>
      <c r="D1403" s="428"/>
      <c r="E1403" s="428"/>
      <c r="F1403" s="428"/>
      <c r="G1403" s="392"/>
      <c r="H1403" s="428"/>
      <c r="I1403" s="429"/>
      <c r="J1403" s="392"/>
      <c r="K1403" s="338"/>
      <c r="L1403" s="271"/>
      <c r="M1403" s="264"/>
      <c r="N1403" s="119"/>
      <c r="O1403" s="36"/>
      <c r="P1403" s="37"/>
    </row>
    <row r="1404" spans="1:19" s="38" customFormat="1" ht="18" customHeight="1" x14ac:dyDescent="0.25">
      <c r="A1404" s="439" t="s">
        <v>372</v>
      </c>
      <c r="B1404" s="439"/>
      <c r="C1404" s="338"/>
      <c r="D1404" s="338"/>
      <c r="E1404" s="338"/>
      <c r="F1404" s="428"/>
      <c r="G1404" s="392"/>
      <c r="H1404" s="428"/>
      <c r="I1404" s="429"/>
      <c r="J1404" s="428" t="s">
        <v>414</v>
      </c>
      <c r="K1404" s="338"/>
      <c r="L1404" s="271"/>
      <c r="M1404" s="264"/>
      <c r="N1404" s="119"/>
      <c r="O1404" s="36"/>
      <c r="P1404" s="37"/>
    </row>
    <row r="1405" spans="1:19" s="38" customFormat="1" ht="20.25" customHeight="1" x14ac:dyDescent="0.25">
      <c r="A1405" s="429" t="s">
        <v>413</v>
      </c>
      <c r="B1405" s="429"/>
      <c r="C1405" s="429"/>
      <c r="D1405" s="429"/>
      <c r="E1405" s="429"/>
      <c r="F1405" s="428"/>
      <c r="G1405" s="392"/>
      <c r="H1405" s="428"/>
      <c r="I1405" s="429"/>
      <c r="J1405" s="439" t="s">
        <v>448</v>
      </c>
      <c r="K1405" s="439"/>
      <c r="L1405" s="271"/>
      <c r="M1405" s="264"/>
      <c r="N1405" s="119"/>
      <c r="O1405" s="36"/>
      <c r="P1405" s="37"/>
    </row>
    <row r="1406" spans="1:19" s="38" customFormat="1" ht="20.25" customHeight="1" x14ac:dyDescent="0.25">
      <c r="A1406" s="439"/>
      <c r="B1406" s="439"/>
      <c r="C1406" s="439"/>
      <c r="D1406" s="439"/>
      <c r="E1406" s="439"/>
      <c r="F1406" s="439"/>
      <c r="G1406" s="439"/>
      <c r="H1406" s="428"/>
      <c r="I1406" s="429"/>
      <c r="J1406" s="439" t="s">
        <v>436</v>
      </c>
      <c r="K1406" s="439"/>
      <c r="L1406" s="271"/>
      <c r="M1406" s="264"/>
      <c r="N1406" s="119"/>
      <c r="O1406" s="36"/>
      <c r="P1406" s="37"/>
    </row>
    <row r="1407" spans="1:19" s="38" customFormat="1" ht="20.25" customHeight="1" x14ac:dyDescent="0.25">
      <c r="A1407" s="338"/>
      <c r="B1407" s="338"/>
      <c r="C1407" s="338"/>
      <c r="D1407" s="338"/>
      <c r="E1407" s="338"/>
      <c r="F1407" s="428"/>
      <c r="G1407" s="392"/>
      <c r="H1407" s="428"/>
      <c r="I1407" s="429"/>
      <c r="J1407" s="392"/>
      <c r="K1407" s="392"/>
      <c r="L1407" s="271"/>
      <c r="M1407" s="264"/>
      <c r="N1407" s="119"/>
      <c r="O1407" s="36"/>
      <c r="P1407" s="37"/>
    </row>
    <row r="1408" spans="1:19" s="38" customFormat="1" ht="20.25" customHeight="1" x14ac:dyDescent="0.25">
      <c r="A1408" s="368"/>
      <c r="B1408" s="368"/>
      <c r="C1408" s="368"/>
      <c r="D1408" s="368"/>
      <c r="E1408" s="368"/>
      <c r="F1408" s="120"/>
      <c r="G1408" s="393"/>
      <c r="H1408" s="121"/>
      <c r="I1408" s="272"/>
      <c r="J1408" s="272"/>
      <c r="K1408" s="272"/>
      <c r="L1408" s="122"/>
      <c r="M1408" s="122"/>
      <c r="N1408" s="123"/>
      <c r="O1408" s="36"/>
      <c r="P1408" s="37"/>
    </row>
    <row r="1409" spans="1:19" s="38" customFormat="1" ht="20.25" customHeight="1" x14ac:dyDescent="0.25">
      <c r="A1409" s="369"/>
      <c r="B1409" s="369"/>
      <c r="C1409" s="369"/>
      <c r="D1409" s="369"/>
      <c r="E1409" s="369"/>
      <c r="F1409" s="124"/>
      <c r="G1409" s="394"/>
      <c r="H1409" s="121"/>
      <c r="I1409" s="118"/>
      <c r="J1409" s="118"/>
      <c r="K1409" s="118"/>
      <c r="L1409" s="118"/>
      <c r="M1409" s="118"/>
      <c r="N1409" s="125"/>
      <c r="O1409" s="36"/>
      <c r="P1409" s="37"/>
    </row>
    <row r="1410" spans="1:19" s="38" customFormat="1" ht="20.25" customHeight="1" x14ac:dyDescent="0.25">
      <c r="A1410" s="369"/>
      <c r="B1410" s="369"/>
      <c r="C1410" s="369"/>
      <c r="D1410" s="369"/>
      <c r="E1410" s="369"/>
      <c r="F1410" s="124"/>
      <c r="G1410" s="394"/>
      <c r="H1410" s="121"/>
      <c r="I1410" s="272"/>
      <c r="J1410" s="272"/>
      <c r="K1410" s="272"/>
      <c r="L1410" s="122"/>
      <c r="M1410" s="122"/>
      <c r="N1410" s="123"/>
      <c r="O1410" s="36"/>
      <c r="P1410" s="37"/>
    </row>
    <row r="1411" spans="1:19" s="38" customFormat="1" ht="20.25" customHeight="1" x14ac:dyDescent="0.25">
      <c r="A1411" s="369"/>
      <c r="B1411" s="369"/>
      <c r="C1411" s="369"/>
      <c r="D1411" s="369"/>
      <c r="E1411" s="369"/>
      <c r="F1411" s="124"/>
      <c r="G1411" s="394"/>
      <c r="H1411" s="121"/>
      <c r="I1411" s="272"/>
      <c r="J1411" s="272"/>
      <c r="K1411" s="272"/>
      <c r="L1411" s="122"/>
      <c r="M1411" s="122"/>
      <c r="N1411" s="123"/>
      <c r="O1411" s="36"/>
      <c r="P1411" s="51"/>
    </row>
    <row r="1412" spans="1:19" s="38" customFormat="1" ht="20.25" customHeight="1" x14ac:dyDescent="0.25">
      <c r="A1412" s="369"/>
      <c r="B1412" s="369"/>
      <c r="C1412" s="369"/>
      <c r="D1412" s="369"/>
      <c r="E1412" s="369"/>
      <c r="F1412" s="124"/>
      <c r="G1412" s="394"/>
      <c r="H1412" s="121"/>
      <c r="I1412" s="272"/>
      <c r="J1412" s="272"/>
      <c r="K1412" s="272"/>
      <c r="L1412" s="122"/>
      <c r="M1412" s="122"/>
      <c r="N1412" s="123"/>
      <c r="O1412" s="36"/>
      <c r="P1412" s="37"/>
    </row>
    <row r="1413" spans="1:19" s="28" customFormat="1" ht="15" customHeight="1" x14ac:dyDescent="0.25">
      <c r="A1413" s="370"/>
      <c r="B1413" s="370"/>
      <c r="C1413" s="370"/>
      <c r="D1413" s="372"/>
      <c r="E1413" s="372"/>
      <c r="F1413" s="127"/>
      <c r="G1413" s="395"/>
      <c r="H1413" s="126"/>
      <c r="I1413" s="126"/>
      <c r="J1413" s="126"/>
      <c r="K1413" s="126"/>
      <c r="L1413" s="127"/>
      <c r="M1413" s="127"/>
      <c r="N1413" s="63"/>
      <c r="O1413" s="26"/>
      <c r="P1413" s="27"/>
    </row>
    <row r="1414" spans="1:19" ht="33.75" customHeight="1" x14ac:dyDescent="0.25">
      <c r="D1414" s="371"/>
      <c r="E1414" s="371"/>
      <c r="F1414" s="128"/>
      <c r="I1414" s="318"/>
      <c r="J1414" s="129"/>
      <c r="K1414" s="129"/>
      <c r="L1414" s="126"/>
      <c r="M1414" s="126"/>
      <c r="N1414" s="27"/>
      <c r="S1414" s="28"/>
    </row>
    <row r="1415" spans="1:19" s="28" customFormat="1" ht="15" customHeight="1" x14ac:dyDescent="0.25">
      <c r="A1415" s="370"/>
      <c r="B1415" s="370"/>
      <c r="C1415" s="370"/>
      <c r="D1415" s="372"/>
      <c r="E1415" s="372"/>
      <c r="F1415" s="127"/>
      <c r="G1415" s="395"/>
      <c r="H1415" s="126"/>
      <c r="I1415" s="127"/>
      <c r="J1415" s="127"/>
      <c r="K1415" s="127"/>
      <c r="L1415" s="126"/>
      <c r="M1415" s="126"/>
      <c r="N1415" s="27"/>
      <c r="O1415" s="26"/>
      <c r="P1415" s="27"/>
    </row>
    <row r="1416" spans="1:19" s="28" customFormat="1" ht="15" customHeight="1" x14ac:dyDescent="0.25">
      <c r="A1416" s="370"/>
      <c r="B1416" s="370"/>
      <c r="C1416" s="370"/>
      <c r="D1416" s="372"/>
      <c r="E1416" s="372"/>
      <c r="F1416" s="127"/>
      <c r="G1416" s="395"/>
      <c r="H1416" s="126"/>
      <c r="I1416" s="130"/>
      <c r="J1416" s="130"/>
      <c r="K1416" s="130"/>
      <c r="L1416" s="127"/>
      <c r="M1416" s="127"/>
      <c r="N1416" s="63"/>
      <c r="O1416" s="26"/>
      <c r="P1416" s="27"/>
    </row>
    <row r="1417" spans="1:19" s="28" customFormat="1" ht="15" customHeight="1" x14ac:dyDescent="0.25">
      <c r="A1417" s="370"/>
      <c r="B1417" s="370"/>
      <c r="C1417" s="370"/>
      <c r="D1417" s="372"/>
      <c r="E1417" s="372"/>
      <c r="F1417" s="127"/>
      <c r="G1417" s="395"/>
      <c r="H1417" s="126"/>
      <c r="I1417" s="130"/>
      <c r="J1417" s="130"/>
      <c r="K1417" s="130"/>
      <c r="L1417" s="126"/>
      <c r="M1417" s="126"/>
      <c r="N1417" s="27"/>
      <c r="O1417" s="26"/>
      <c r="P1417" s="27"/>
    </row>
    <row r="1418" spans="1:19" s="28" customFormat="1" ht="15" customHeight="1" x14ac:dyDescent="0.25">
      <c r="A1418" s="370"/>
      <c r="B1418" s="370"/>
      <c r="C1418" s="370"/>
      <c r="D1418" s="372"/>
      <c r="E1418" s="372"/>
      <c r="F1418" s="127"/>
      <c r="G1418" s="395"/>
      <c r="H1418" s="126"/>
      <c r="I1418" s="130"/>
      <c r="J1418" s="130"/>
      <c r="K1418" s="130"/>
      <c r="L1418" s="127"/>
      <c r="M1418" s="127"/>
      <c r="N1418" s="63"/>
      <c r="O1418" s="26"/>
      <c r="P1418" s="27"/>
    </row>
    <row r="1419" spans="1:19" s="28" customFormat="1" ht="15" customHeight="1" x14ac:dyDescent="0.25">
      <c r="A1419" s="370"/>
      <c r="B1419" s="370"/>
      <c r="C1419" s="370"/>
      <c r="D1419" s="372"/>
      <c r="E1419" s="372"/>
      <c r="F1419" s="127"/>
      <c r="G1419" s="395"/>
      <c r="H1419" s="126"/>
      <c r="I1419" s="130"/>
      <c r="J1419" s="130"/>
      <c r="K1419" s="130"/>
      <c r="L1419" s="126"/>
      <c r="M1419" s="126"/>
      <c r="N1419" s="27"/>
      <c r="O1419" s="26"/>
      <c r="P1419" s="27"/>
    </row>
    <row r="1420" spans="1:19" s="28" customFormat="1" ht="15" customHeight="1" x14ac:dyDescent="0.25">
      <c r="A1420" s="370"/>
      <c r="B1420" s="370"/>
      <c r="C1420" s="370"/>
      <c r="D1420" s="372"/>
      <c r="E1420" s="372"/>
      <c r="F1420" s="127"/>
      <c r="G1420" s="395"/>
      <c r="H1420" s="126"/>
      <c r="I1420" s="130"/>
      <c r="J1420" s="130"/>
      <c r="K1420" s="130"/>
      <c r="L1420" s="126"/>
      <c r="M1420" s="126"/>
      <c r="N1420" s="27"/>
      <c r="O1420" s="26"/>
      <c r="P1420" s="27"/>
    </row>
    <row r="1421" spans="1:19" s="28" customFormat="1" ht="15" customHeight="1" x14ac:dyDescent="0.25">
      <c r="A1421" s="370"/>
      <c r="B1421" s="370"/>
      <c r="C1421" s="370"/>
      <c r="D1421" s="372"/>
      <c r="E1421" s="372"/>
      <c r="F1421" s="127"/>
      <c r="G1421" s="395"/>
      <c r="H1421" s="126"/>
      <c r="I1421" s="130"/>
      <c r="J1421" s="130"/>
      <c r="K1421" s="130"/>
      <c r="L1421" s="126"/>
      <c r="M1421" s="126"/>
      <c r="N1421" s="27"/>
      <c r="O1421" s="26"/>
      <c r="P1421" s="27"/>
    </row>
    <row r="1422" spans="1:19" s="28" customFormat="1" ht="15" customHeight="1" x14ac:dyDescent="0.25">
      <c r="A1422" s="370"/>
      <c r="B1422" s="370"/>
      <c r="C1422" s="370"/>
      <c r="D1422" s="372"/>
      <c r="E1422" s="372"/>
      <c r="F1422" s="127"/>
      <c r="G1422" s="395"/>
      <c r="H1422" s="126"/>
      <c r="I1422" s="130"/>
      <c r="J1422" s="130"/>
      <c r="K1422" s="130"/>
      <c r="L1422" s="126"/>
      <c r="M1422" s="126"/>
      <c r="N1422" s="27"/>
      <c r="O1422" s="26"/>
      <c r="P1422" s="27"/>
    </row>
    <row r="1423" spans="1:19" s="28" customFormat="1" ht="15" customHeight="1" x14ac:dyDescent="0.25">
      <c r="A1423" s="370"/>
      <c r="B1423" s="370"/>
      <c r="C1423" s="370"/>
      <c r="D1423" s="372"/>
      <c r="E1423" s="372"/>
      <c r="F1423" s="127"/>
      <c r="G1423" s="395"/>
      <c r="H1423" s="126"/>
      <c r="I1423" s="127"/>
      <c r="J1423" s="127"/>
      <c r="K1423" s="127"/>
      <c r="L1423" s="126"/>
      <c r="M1423" s="126"/>
      <c r="N1423" s="27"/>
      <c r="O1423" s="26"/>
      <c r="P1423" s="27"/>
    </row>
    <row r="1424" spans="1:19" s="28" customFormat="1" ht="15" customHeight="1" x14ac:dyDescent="0.25">
      <c r="A1424" s="370"/>
      <c r="B1424" s="370"/>
      <c r="C1424" s="370"/>
      <c r="D1424" s="372"/>
      <c r="E1424" s="372"/>
      <c r="F1424" s="127"/>
      <c r="G1424" s="395"/>
      <c r="H1424" s="127"/>
      <c r="I1424" s="130"/>
      <c r="J1424" s="130"/>
      <c r="K1424" s="130"/>
      <c r="L1424" s="126"/>
      <c r="M1424" s="126"/>
      <c r="N1424" s="27"/>
      <c r="O1424" s="26"/>
      <c r="P1424" s="27"/>
    </row>
    <row r="1425" spans="1:18" s="28" customFormat="1" ht="15" customHeight="1" x14ac:dyDescent="0.25">
      <c r="A1425" s="370"/>
      <c r="B1425" s="370"/>
      <c r="C1425" s="370"/>
      <c r="D1425" s="372"/>
      <c r="E1425" s="372"/>
      <c r="F1425" s="127"/>
      <c r="G1425" s="395"/>
      <c r="H1425" s="126"/>
      <c r="I1425" s="130"/>
      <c r="J1425" s="130"/>
      <c r="K1425" s="130"/>
      <c r="L1425" s="126"/>
      <c r="M1425" s="126"/>
      <c r="N1425" s="27"/>
      <c r="O1425" s="26"/>
      <c r="P1425" s="27"/>
    </row>
    <row r="1426" spans="1:18" s="28" customFormat="1" ht="15" customHeight="1" x14ac:dyDescent="0.25">
      <c r="A1426" s="370"/>
      <c r="B1426" s="370"/>
      <c r="C1426" s="370"/>
      <c r="D1426" s="372"/>
      <c r="E1426" s="372"/>
      <c r="F1426" s="127"/>
      <c r="G1426" s="395"/>
      <c r="H1426" s="126"/>
      <c r="I1426" s="127"/>
      <c r="J1426" s="127"/>
      <c r="K1426" s="127"/>
      <c r="L1426" s="126"/>
      <c r="M1426" s="126"/>
      <c r="N1426" s="27"/>
      <c r="O1426" s="26"/>
      <c r="P1426" s="27"/>
    </row>
    <row r="1427" spans="1:18" s="28" customFormat="1" ht="15" customHeight="1" x14ac:dyDescent="0.25">
      <c r="A1427" s="370"/>
      <c r="B1427" s="370"/>
      <c r="C1427" s="370"/>
      <c r="D1427" s="372"/>
      <c r="E1427" s="372"/>
      <c r="F1427" s="127"/>
      <c r="G1427" s="395"/>
      <c r="H1427" s="126"/>
      <c r="I1427" s="130"/>
      <c r="J1427" s="130"/>
      <c r="K1427" s="130"/>
      <c r="L1427" s="126"/>
      <c r="M1427" s="126"/>
      <c r="N1427" s="27"/>
      <c r="O1427" s="26"/>
      <c r="P1427" s="27"/>
    </row>
    <row r="1428" spans="1:18" s="28" customFormat="1" ht="15" customHeight="1" x14ac:dyDescent="0.25">
      <c r="A1428" s="370"/>
      <c r="B1428" s="370"/>
      <c r="C1428" s="370"/>
      <c r="D1428" s="372"/>
      <c r="E1428" s="372"/>
      <c r="F1428" s="127"/>
      <c r="G1428" s="395"/>
      <c r="H1428" s="126"/>
      <c r="I1428" s="130"/>
      <c r="J1428" s="130"/>
      <c r="K1428" s="130"/>
      <c r="L1428" s="126"/>
      <c r="M1428" s="126"/>
      <c r="N1428" s="27"/>
      <c r="O1428" s="26"/>
      <c r="P1428" s="27"/>
    </row>
    <row r="1429" spans="1:18" ht="15" customHeight="1" x14ac:dyDescent="0.25">
      <c r="D1429" s="371"/>
      <c r="E1429" s="371"/>
      <c r="F1429" s="128"/>
    </row>
    <row r="1430" spans="1:18" ht="15" customHeight="1" x14ac:dyDescent="0.25">
      <c r="D1430" s="371"/>
      <c r="K1430" s="428"/>
      <c r="L1430" s="29"/>
      <c r="M1430" s="29"/>
      <c r="O1430" s="25"/>
      <c r="P1430" s="25"/>
      <c r="Q1430" s="29"/>
      <c r="R1430" s="29"/>
    </row>
    <row r="1431" spans="1:18" ht="15" customHeight="1" x14ac:dyDescent="0.25">
      <c r="K1431" s="428"/>
      <c r="L1431" s="29"/>
      <c r="M1431" s="29"/>
      <c r="O1431" s="25"/>
      <c r="P1431" s="25"/>
      <c r="Q1431" s="29"/>
      <c r="R1431" s="29"/>
    </row>
    <row r="1432" spans="1:18" ht="15" customHeight="1" x14ac:dyDescent="0.25">
      <c r="H1432" s="118"/>
      <c r="K1432" s="428"/>
      <c r="L1432" s="29"/>
      <c r="M1432" s="29"/>
      <c r="O1432" s="25"/>
      <c r="P1432" s="25"/>
      <c r="Q1432" s="29"/>
      <c r="R1432" s="29"/>
    </row>
    <row r="1433" spans="1:18" ht="15" customHeight="1" x14ac:dyDescent="0.25">
      <c r="A1433" s="371"/>
      <c r="D1433" s="371"/>
      <c r="K1433" s="428"/>
      <c r="L1433" s="29"/>
      <c r="M1433" s="29"/>
      <c r="O1433" s="25"/>
      <c r="P1433" s="25"/>
      <c r="Q1433" s="29"/>
      <c r="R1433" s="29"/>
    </row>
    <row r="1434" spans="1:18" ht="15" customHeight="1" x14ac:dyDescent="0.25">
      <c r="A1434" s="371"/>
      <c r="K1434" s="428"/>
      <c r="L1434" s="29"/>
      <c r="M1434" s="29"/>
      <c r="O1434" s="25"/>
      <c r="P1434" s="25"/>
      <c r="Q1434" s="29"/>
      <c r="R1434" s="29"/>
    </row>
    <row r="1435" spans="1:18" ht="15" customHeight="1" x14ac:dyDescent="0.25">
      <c r="A1435" s="371"/>
      <c r="K1435" s="428"/>
      <c r="L1435" s="29"/>
      <c r="M1435" s="29"/>
      <c r="O1435" s="25"/>
      <c r="P1435" s="25"/>
      <c r="Q1435" s="29"/>
      <c r="R1435" s="29"/>
    </row>
    <row r="1436" spans="1:18" ht="15" customHeight="1" x14ac:dyDescent="0.25">
      <c r="D1436" s="371"/>
      <c r="K1436" s="428"/>
      <c r="L1436" s="29"/>
      <c r="M1436" s="29"/>
      <c r="O1436" s="25"/>
      <c r="P1436" s="25"/>
      <c r="Q1436" s="29"/>
      <c r="R1436" s="29"/>
    </row>
    <row r="1437" spans="1:18" ht="15" customHeight="1" x14ac:dyDescent="0.25">
      <c r="K1437" s="428"/>
      <c r="L1437" s="29"/>
      <c r="M1437" s="29"/>
      <c r="O1437" s="25"/>
      <c r="P1437" s="25"/>
      <c r="Q1437" s="29"/>
      <c r="R1437" s="29"/>
    </row>
    <row r="1438" spans="1:18" ht="15" customHeight="1" x14ac:dyDescent="0.25">
      <c r="F1438" s="128"/>
      <c r="K1438" s="428"/>
      <c r="L1438" s="29"/>
      <c r="M1438" s="29"/>
      <c r="O1438" s="25"/>
      <c r="P1438" s="25"/>
      <c r="Q1438" s="29"/>
      <c r="R1438" s="29"/>
    </row>
    <row r="1439" spans="1:18" ht="15" customHeight="1" x14ac:dyDescent="0.25">
      <c r="K1439" s="428"/>
      <c r="L1439" s="29"/>
      <c r="M1439" s="29"/>
      <c r="O1439" s="25"/>
      <c r="P1439" s="25"/>
      <c r="Q1439" s="29"/>
      <c r="R1439" s="29"/>
    </row>
    <row r="1440" spans="1:18" ht="15" customHeight="1" x14ac:dyDescent="0.25">
      <c r="A1440" s="371">
        <f>I6+I251+I218+I239+I265+I526+I647+I974+I1126+I1300+I258+I786</f>
        <v>16218066</v>
      </c>
      <c r="B1440" s="371">
        <f>J6+J251+J218+J239+J265+J526+J647+J974+J1126+J1300+J258+J786</f>
        <v>80599</v>
      </c>
      <c r="C1440" s="371">
        <f>K6+K251+K218+K239+K265+K526+K647+K974+K1126+K1300+K258+K786</f>
        <v>16298665</v>
      </c>
      <c r="K1440" s="428"/>
      <c r="L1440" s="29"/>
      <c r="M1440" s="29"/>
      <c r="O1440" s="25"/>
      <c r="P1440" s="25"/>
      <c r="Q1440" s="29"/>
      <c r="R1440" s="29"/>
    </row>
    <row r="1441" spans="1:18" ht="15" customHeight="1" x14ac:dyDescent="0.25">
      <c r="A1441" s="371">
        <f>I477+I509+I920+I935+I1394+I637</f>
        <v>1465000</v>
      </c>
      <c r="B1441" s="371">
        <f>J477+J509+J920+J935+J1394+J637</f>
        <v>0</v>
      </c>
      <c r="C1441" s="371">
        <f>K477+K509+K920+K935+K1394+K637</f>
        <v>1465000</v>
      </c>
      <c r="K1441" s="428"/>
      <c r="L1441" s="29"/>
      <c r="M1441" s="29"/>
      <c r="O1441" s="25"/>
      <c r="P1441" s="25"/>
      <c r="Q1441" s="29"/>
      <c r="R1441" s="29"/>
    </row>
    <row r="1442" spans="1:18" ht="15" customHeight="1" x14ac:dyDescent="0.25">
      <c r="A1442" s="373">
        <f>A1440+A1441</f>
        <v>17683066</v>
      </c>
      <c r="B1442" s="373">
        <f t="shared" ref="B1442:C1442" si="263">B1440+B1441</f>
        <v>80599</v>
      </c>
      <c r="C1442" s="373">
        <f t="shared" si="263"/>
        <v>17763665</v>
      </c>
      <c r="K1442" s="428"/>
      <c r="L1442" s="29"/>
      <c r="M1442" s="29"/>
      <c r="O1442" s="25"/>
      <c r="P1442" s="25"/>
      <c r="Q1442" s="29"/>
      <c r="R1442" s="29"/>
    </row>
    <row r="1445" spans="1:18" x14ac:dyDescent="0.25">
      <c r="C1445" s="338" t="s">
        <v>444</v>
      </c>
    </row>
    <row r="1446" spans="1:18" x14ac:dyDescent="0.25">
      <c r="A1446" s="338" t="s">
        <v>438</v>
      </c>
      <c r="B1446" s="371">
        <f>K6</f>
        <v>6500000</v>
      </c>
      <c r="C1446" s="374">
        <f>' PLAN PRIHODA 2019-REBALANS '!K48</f>
        <v>6500000</v>
      </c>
    </row>
    <row r="1447" spans="1:18" x14ac:dyDescent="0.25">
      <c r="A1447" s="338" t="s">
        <v>490</v>
      </c>
      <c r="B1447" s="371">
        <f>K239</f>
        <v>115000</v>
      </c>
      <c r="C1447" s="374">
        <f>' PLAN PRIHODA 2019-REBALANS '!K12</f>
        <v>115000</v>
      </c>
    </row>
    <row r="1448" spans="1:18" s="321" customFormat="1" x14ac:dyDescent="0.25">
      <c r="A1448" s="338" t="s">
        <v>489</v>
      </c>
      <c r="B1448" s="371">
        <f>I218</f>
        <v>232000</v>
      </c>
      <c r="C1448" s="374">
        <f>' PLAN PRIHODA 2019-REBALANS '!K10</f>
        <v>232000</v>
      </c>
      <c r="D1448" s="338"/>
      <c r="E1448" s="338"/>
      <c r="F1448" s="428"/>
      <c r="G1448" s="396"/>
      <c r="H1448" s="428"/>
      <c r="I1448" s="131"/>
      <c r="J1448" s="126"/>
      <c r="K1448" s="126"/>
      <c r="L1448" s="273"/>
      <c r="M1448" s="273"/>
      <c r="N1448" s="25"/>
      <c r="O1448" s="26"/>
      <c r="P1448" s="27"/>
      <c r="Q1448" s="28"/>
      <c r="R1448" s="28"/>
    </row>
    <row r="1449" spans="1:18" x14ac:dyDescent="0.25">
      <c r="A1449" s="338" t="s">
        <v>439</v>
      </c>
      <c r="B1449" s="371">
        <f>K265+K477+K526+K974+K1300+K637+K1394</f>
        <v>10735865</v>
      </c>
      <c r="C1449" s="374">
        <f>' PLAN PRIHODA 2019-REBALANS '!K25+' PLAN PRIHODA 2019-REBALANS '!K38+' PLAN PRIHODA 2019-REBALANS '!K32</f>
        <v>6118481.4299999997</v>
      </c>
      <c r="E1449" s="371"/>
    </row>
    <row r="1450" spans="1:18" x14ac:dyDescent="0.25">
      <c r="A1450" s="338" t="s">
        <v>440</v>
      </c>
      <c r="B1450" s="371">
        <f>K647+K920</f>
        <v>180000</v>
      </c>
      <c r="C1450" s="374">
        <f>' PLAN PRIHODA 2019-REBALANS '!K16</f>
        <v>180000</v>
      </c>
      <c r="G1450" s="397"/>
    </row>
    <row r="1451" spans="1:18" x14ac:dyDescent="0.25">
      <c r="A1451" s="338" t="s">
        <v>441</v>
      </c>
      <c r="B1451" s="371">
        <f>K258+K786+K935</f>
        <v>0</v>
      </c>
    </row>
    <row r="1452" spans="1:18" x14ac:dyDescent="0.25">
      <c r="A1452" s="338" t="s">
        <v>442</v>
      </c>
      <c r="B1452" s="371">
        <f>K509</f>
        <v>800</v>
      </c>
      <c r="C1452" s="374">
        <f>' PLAN PRIHODA 2019-REBALANS '!K55</f>
        <v>800</v>
      </c>
    </row>
    <row r="1453" spans="1:18" x14ac:dyDescent="0.25">
      <c r="A1453" s="338" t="s">
        <v>443</v>
      </c>
      <c r="B1453" s="371">
        <f>K1126</f>
        <v>0</v>
      </c>
      <c r="C1453" s="374">
        <f>' PLAN PRIHODA 2019-REBALANS '!K44</f>
        <v>0</v>
      </c>
    </row>
    <row r="1454" spans="1:18" x14ac:dyDescent="0.25">
      <c r="B1454" s="371">
        <f>SUM(B1446:B1453)</f>
        <v>17763665</v>
      </c>
      <c r="C1454" s="371">
        <f>SUM(C1446:C1453)</f>
        <v>13146281.43</v>
      </c>
      <c r="E1454" s="371">
        <f>B1454-C1454</f>
        <v>4617383.57</v>
      </c>
    </row>
    <row r="1455" spans="1:18" x14ac:dyDescent="0.25">
      <c r="E1455" s="371"/>
    </row>
    <row r="1456" spans="1:18" x14ac:dyDescent="0.25">
      <c r="B1456" s="338" t="s">
        <v>493</v>
      </c>
      <c r="E1456" s="374"/>
    </row>
    <row r="1460" spans="5:5" x14ac:dyDescent="0.25">
      <c r="E1460" s="371"/>
    </row>
  </sheetData>
  <autoFilter ref="E1:E1442"/>
  <mergeCells count="6">
    <mergeCell ref="A1:K1"/>
    <mergeCell ref="J1405:K1405"/>
    <mergeCell ref="J1406:K1406"/>
    <mergeCell ref="A1406:G1406"/>
    <mergeCell ref="A1404:B1404"/>
    <mergeCell ref="A1402:G1402"/>
  </mergeCells>
  <dataValidations count="1">
    <dataValidation type="whole" allowBlank="1" showErrorMessage="1" errorTitle="Neispravan unos" error="Unijeti cijelobrojnu vrijednost" promptTitle="Upozorenje !" prompt="Unešena je nedozvoljena vrijednost u polje" sqref="G199:G200 G1298 A1401:G1401 A1408:A1412 B1409:G1412 G4:G7 G251:G252 G258:G259 G48 G264:G266 G300 G455">
      <formula1>0</formula1>
      <formula2>9999</formula2>
    </dataValidation>
  </dataValidations>
  <pageMargins left="0.25" right="0.25" top="0.75" bottom="0.75" header="0.3" footer="0.3"/>
  <pageSetup paperSize="9" scale="88" fitToHeight="0" orientation="portrait" r:id="rId1"/>
  <rowBreaks count="2" manualBreakCount="2">
    <brk id="424" max="10" man="1"/>
    <brk id="68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 2019-REBALANS</vt:lpstr>
      <vt:lpstr> PLAN PRIHODA 2019-REBALANS </vt:lpstr>
      <vt:lpstr>PLAN RASHODA 2019-REBALANS</vt:lpstr>
      <vt:lpstr>POSEBNI DIO 2019-REBALANS</vt:lpstr>
      <vt:lpstr>' PLAN PRIHODA 2019-REBALANS '!Podrucje_ispisa</vt:lpstr>
      <vt:lpstr>'PLAN RASHODA 2019-REBALANS'!Podrucje_ispisa</vt:lpstr>
      <vt:lpstr>'POSEBNI DIO 2019-REBALANS'!Podrucje_ispisa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Čošić</dc:creator>
  <cp:lastModifiedBy>Marina</cp:lastModifiedBy>
  <cp:lastPrinted>2019-12-09T07:33:40Z</cp:lastPrinted>
  <dcterms:created xsi:type="dcterms:W3CDTF">2016-10-10T06:04:15Z</dcterms:created>
  <dcterms:modified xsi:type="dcterms:W3CDTF">2019-12-20T07:15:23Z</dcterms:modified>
</cp:coreProperties>
</file>